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" windowWidth="18510" windowHeight="8385" tabRatio="603" activeTab="0"/>
  </bookViews>
  <sheets>
    <sheet name="Obrazac 1 JAN-DEC 2023" sheetId="1" r:id="rId1"/>
  </sheets>
  <definedNames>
    <definedName name="_xlnm.Print_Titles" localSheetId="0">'Obrazac 1 JAN-DEC 2023'!$1:$4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<sst xmlns="http://schemas.openxmlformats.org/spreadsheetml/2006/main" count="286" uniqueCount="281">
  <si>
    <t>-2-</t>
  </si>
  <si>
    <t>Naknade za obrasce koje izdaju kapetanije</t>
  </si>
  <si>
    <t>Prihodi od prodaje oduzete robe</t>
  </si>
  <si>
    <t>Januar-Decembar-2002.godine</t>
  </si>
  <si>
    <t>Povrat invalidnina iz ranijih godina</t>
  </si>
  <si>
    <t>Povrat premija u primarnoj poljoprivrednoj proizvodnji</t>
  </si>
  <si>
    <t>Uplata anuiteta za date kredite</t>
  </si>
  <si>
    <t>Ostale neplanirane uplate</t>
  </si>
  <si>
    <t>Ostali povrati</t>
  </si>
  <si>
    <t>Prihodi od izdatih poreznih markica</t>
  </si>
  <si>
    <t>Januar 2004.godine</t>
  </si>
  <si>
    <t>Prihodi od prodatih taksenih maraka</t>
  </si>
  <si>
    <t>Naplate premija osiguranja</t>
  </si>
  <si>
    <t>Ostvareno prihodi za Decembar-2005.godine</t>
  </si>
  <si>
    <t>Ostvareno prihodi Januar 2007.godine</t>
  </si>
  <si>
    <t>Sudske takse</t>
  </si>
  <si>
    <t>Administrativne takse</t>
  </si>
  <si>
    <t>Ostali prihodi od financijske i nematerijalne imovine</t>
  </si>
  <si>
    <t>Prihodi od kamate za depozite u banci</t>
  </si>
  <si>
    <t>Prihodi od iznajmljivanje poslovnih prostora</t>
  </si>
  <si>
    <t>Federalne administrativne takse u gotovom novcu</t>
  </si>
  <si>
    <t>Federalne sudske takse u gotovom novcu od pravnih lica</t>
  </si>
  <si>
    <t>Federalne naknade za obavezni zdravstveni pregled bilja u prometu</t>
  </si>
  <si>
    <t>Vodna naknada</t>
  </si>
  <si>
    <t>Vlastiti prihodi korisnika</t>
  </si>
  <si>
    <t>Ostvareno prihodi Januar-Novembar 2007.godine</t>
  </si>
  <si>
    <t>Prihodi ostvareni prodajom stanova</t>
  </si>
  <si>
    <t>Prihodi od mjenica</t>
  </si>
  <si>
    <t>Federalne sudske takse u gotovom novcu od gradjana</t>
  </si>
  <si>
    <t>Posebna vodoprivredna naknada za izvadjeni materijal iz vodotoka</t>
  </si>
  <si>
    <t>Naknada za provodjenje operacija zrakoplovima u komerc.svrhe</t>
  </si>
  <si>
    <t>Naknada iz funkcionalne premije osiguranja od autoodgovornosti za vatrogasne jedin.</t>
  </si>
  <si>
    <t>Prihodi po osnovu kamata na investirana javna sredstva</t>
  </si>
  <si>
    <t xml:space="preserve">Federalna naknada za obavljene obavezne kontrole </t>
  </si>
  <si>
    <t>Ostali prihodi</t>
  </si>
  <si>
    <t>Prihodi od pozitivnih kursnih razlika</t>
  </si>
  <si>
    <t>Prihodi po osnovu zaostalih obaveza</t>
  </si>
  <si>
    <t>Naknada po osnovu zakupa državnog šumskog zemljišta</t>
  </si>
  <si>
    <t>Naknade za privremeno obustavljanje održavanja polaska ili reda vožnje</t>
  </si>
  <si>
    <t>Porez na dobit mikrokreditnih organizacija</t>
  </si>
  <si>
    <t>Porez na dobit pravnih lica iz oblasti elektroprivrede</t>
  </si>
  <si>
    <t>Porez po odbitku</t>
  </si>
  <si>
    <t>Index</t>
  </si>
  <si>
    <t>Kamate primljene od pozajmica pojedincima</t>
  </si>
  <si>
    <t>Opis</t>
  </si>
  <si>
    <t>Porez na dobit banaka</t>
  </si>
  <si>
    <t>Primici od prodaje prometnih vozila</t>
  </si>
  <si>
    <t>Prihodi od imovinske koristi</t>
  </si>
  <si>
    <t>Porez na dobit banaka i dr.finans.organizac., društava za osiguranje imovine i lica, pravnih lica iz oblasti elektroprivr.,pošte i telekom.,iz oblasti igara na sreću (r.br.4)</t>
  </si>
  <si>
    <t>Porez na dobit društava za osiguranje imovine i lica</t>
  </si>
  <si>
    <t>Porez na dobit društava za reosiguranje imovine i lica</t>
  </si>
  <si>
    <t>Porez na dobit pravnih lica iz oblasti pošte i telekomunikacija</t>
  </si>
  <si>
    <t>Porez na dobit pravnih lica iz oblasti igara na sreću</t>
  </si>
  <si>
    <t>Ostali porezi na dobit pojedinaca i preduzeća</t>
  </si>
  <si>
    <t>Poseban porez za zaštitu od prirodnih i drugih nesreća po osnovu ugovora o djelu (zaostale obaveze)</t>
  </si>
  <si>
    <t>Prihodi od iznajmljivanja zemljišta</t>
  </si>
  <si>
    <t>Kamate primljene od pozajmica Državi</t>
  </si>
  <si>
    <t>Prihodi po osnovu obračunate premije za izdatu garanciju</t>
  </si>
  <si>
    <t>Takse za detašmane</t>
  </si>
  <si>
    <t>Federalne takse i naknade za pokriće troškova kontrole kvaliteta</t>
  </si>
  <si>
    <t>Naknade za pokrivanje troškova i utvrdjivanje zdravstvene ispravnosti</t>
  </si>
  <si>
    <t>Naknade troškova branilaca po službenoj dužnosti</t>
  </si>
  <si>
    <t>Naknade ostalih troškova krivičnog postupka</t>
  </si>
  <si>
    <t>Nakn.za korštenje cest.zemljišta i obavljanje pratećih djel. uz auto ces.</t>
  </si>
  <si>
    <t>Naknade od prisilnog izvršenja putem drugih lica</t>
  </si>
  <si>
    <t>Naknada za opće korisne funkcije šuma</t>
  </si>
  <si>
    <t>Naknada za korištenje državnih šuma</t>
  </si>
  <si>
    <t>Naknada u postupku promjene namjene šumskog zemljišta</t>
  </si>
  <si>
    <t>Naknada po osnovu prava služnosti državnog šumskog zemljišta</t>
  </si>
  <si>
    <t>Naknada za ekspropisano državno šumsko zemljište</t>
  </si>
  <si>
    <t>Federalna taksa za uvjerenje o zdravstvenom stanju životinja</t>
  </si>
  <si>
    <t xml:space="preserve">Federalne naknade za izvršeni veterinarsko-sanitarni pregled </t>
  </si>
  <si>
    <t>Naknada za korištenje podataka izmjere i katastra</t>
  </si>
  <si>
    <t>Naknada za vršenje usluga premjera i katastra</t>
  </si>
  <si>
    <t>Naknada za troškove postupka distribucije bilateralnih transportnih dozvola dodijeljenih domaćim prevoznicima</t>
  </si>
  <si>
    <t>Naknada za sigurnost plovidbe koju plaćaju strana plovila u teritor.vodama BIH</t>
  </si>
  <si>
    <t>Posebna vodoprivredna naknada za upotrebu - korištenje voda</t>
  </si>
  <si>
    <t>Posebna vodoprivredna naknada za zaštitu voda</t>
  </si>
  <si>
    <t>Posebna vodoprivredna naknada za promjenu režima voda</t>
  </si>
  <si>
    <t>Posebna vodoprivredna naknada za zaštitu od poplava</t>
  </si>
  <si>
    <t>Naknade za korištenje opće korisnih funkcija šuma</t>
  </si>
  <si>
    <t>Sredstva za biološku reprodukciju šuma</t>
  </si>
  <si>
    <t>Naknade za  izdavanje dozvola za krčenje  šuma</t>
  </si>
  <si>
    <t>Naknada za ograničenje korištenja šuma</t>
  </si>
  <si>
    <t>Naknade za promet šuma</t>
  </si>
  <si>
    <t>Naknada za korištenje objekata sigurnosti u unutr.i teritor.vodama BIH</t>
  </si>
  <si>
    <t>Nakn. za utvrdj.sposobnosti zrakoplov.i odredjenog  stručnog osoblja</t>
  </si>
  <si>
    <t>Naknade za izvršeni pregled zrakoplova</t>
  </si>
  <si>
    <t>Posebna naknada za zaštitu od prirodnih i drugih nesreća gdje je osnovica zbirni iznos neto primitaka po osnovu samostalne djelatnosti</t>
  </si>
  <si>
    <t>Naknada za vatrogasne jedin.iz premije od požara i prirodnih sila</t>
  </si>
  <si>
    <t>Naknada za zajedničke profesionalne vatrogasne jedin. iz premije osiguranja imovine od požara i prirodnih sila</t>
  </si>
  <si>
    <t>Naknada za zajedničke profesionalne vatrogasne jedin. iz funkcionalne premije osiguranja od autoodgovornosti</t>
  </si>
  <si>
    <t>Naknade za polaganje stručnih ispita</t>
  </si>
  <si>
    <t>Članarine turističkih zajednica</t>
  </si>
  <si>
    <t>Boravišna pristojba</t>
  </si>
  <si>
    <t>Naknade za baždarenje čamaca</t>
  </si>
  <si>
    <t>Naknade za pregled čamaca</t>
  </si>
  <si>
    <t>Prihodi od pružanja usluga gradjanima</t>
  </si>
  <si>
    <t>Prihodi od pružanja usluga pravnim licima</t>
  </si>
  <si>
    <t>Prihodi od pružanja usluga drugima</t>
  </si>
  <si>
    <t>Prihodi od pružanja usluga drugim nivoima vlasti</t>
  </si>
  <si>
    <t>Prihodi od pružanja usluga drugim nivoima vlasti- pritvorena lica</t>
  </si>
  <si>
    <t>Prihodi od pružanja usl.drugim nivoima vlasti- refundacija za štampanje matičnih knjiga</t>
  </si>
  <si>
    <t>Prihodi od  prodaje mjeničnih obrazaca</t>
  </si>
  <si>
    <t>Povrat pogrešno isplaćenih plaća</t>
  </si>
  <si>
    <t>Povrat duplo plaćenih obaveza</t>
  </si>
  <si>
    <t xml:space="preserve">Povrat naknada troškova zaposlenih </t>
  </si>
  <si>
    <t>Uplate za prekoračenje PTT usluga</t>
  </si>
  <si>
    <t>Prihodi po osnovu troškova zapljene</t>
  </si>
  <si>
    <t>Primljene namjenske donacije neplanirane u budžetu</t>
  </si>
  <si>
    <t>Uplaćene refundacije bolovanja iz ranijih godina</t>
  </si>
  <si>
    <t>Prihodi od prekršajnog garantnog otpusta (Prihodi od garancije)</t>
  </si>
  <si>
    <t xml:space="preserve">Novčane kazne za prekršaje koje pripadaju Federaciji </t>
  </si>
  <si>
    <t>Novčane kazne za prekršaje koje izriču federalni organi uprave</t>
  </si>
  <si>
    <t xml:space="preserve">Novčane kazne za privredne prestupe koje pripadaju Federaciji </t>
  </si>
  <si>
    <t xml:space="preserve">Novčane kazne za prometne prekršaje koje pripadaju Federaciji </t>
  </si>
  <si>
    <t>Ostali prihodi od prodaje oduzete robe po pravosnažnim rješenjima</t>
  </si>
  <si>
    <t xml:space="preserve"> Novčane kazne koje su propisane u članu 16. Zakonu o sukobu interesa</t>
  </si>
  <si>
    <t>Primici od inostranog zaduživanja (direktne obaveze Federacije)</t>
  </si>
  <si>
    <t>Kamate primljene od drugih domaćih pozajmica</t>
  </si>
  <si>
    <t>Prihodi od iznajmljivanja ostale nematerijalne imovine</t>
  </si>
  <si>
    <t>Donacije od pravnih lica</t>
  </si>
  <si>
    <t>Donacije od domaćih fizičkih i pravnih lica za otklanjanje poslj.prir.nesreće</t>
  </si>
  <si>
    <t>Donacije od inostranih fizičkih i pravnih lica za otklanjanje poslj.prir.nesreće</t>
  </si>
  <si>
    <t>Prihodi od ostalih vidova privatizacije</t>
  </si>
  <si>
    <t>Prihodi od iznajmljivanje vozila</t>
  </si>
  <si>
    <t>Prihodi od naučno istraživačkog rada</t>
  </si>
  <si>
    <t>Prihodi od Crvenog križa</t>
  </si>
  <si>
    <t>Novčane kazne za prekršaje koje su registrovane u registru novčanih kazni i troškovi prekršajnog postupka</t>
  </si>
  <si>
    <t>Prihodi od zakupa korištenja sportsko- privrednih lovišta</t>
  </si>
  <si>
    <t>Primljeni namjenski transferi za obrazovanje</t>
  </si>
  <si>
    <t>Primljeni tekući transferi od Države</t>
  </si>
  <si>
    <t>Kamate primljene od pozajmica Federaciji</t>
  </si>
  <si>
    <t>Primljeni tekući transferi od Federacije</t>
  </si>
  <si>
    <t>Primljeni namjenski transferi za šumarstvo</t>
  </si>
  <si>
    <t>Općinske sudske takse</t>
  </si>
  <si>
    <t>Kamate primljene od pozajmica finansijskim institucijama</t>
  </si>
  <si>
    <t xml:space="preserve"> Novčana sredstva po osnovu primjene zakona o oduzimanju nezakonito stečene imovine krivičnim djelom</t>
  </si>
  <si>
    <t>Prihodi od finansijske i nefinansijske imovine - Civilne avijacije</t>
  </si>
  <si>
    <t xml:space="preserve">Prihodi od prodaje stanova koji su u vlasništvu nadležnog nivoa vlasti   </t>
  </si>
  <si>
    <t xml:space="preserve">Prihodi od prodaje robe osuđenim osobama </t>
  </si>
  <si>
    <t>Federalna taksa za korištenje autocesta (cestarina)</t>
  </si>
  <si>
    <t>Primljeni tekući transferi od kantona</t>
  </si>
  <si>
    <t>Prihodi od prodatih /izdatih tombolskih kartica</t>
  </si>
  <si>
    <t>Ostali prihodi od zakupa</t>
  </si>
  <si>
    <t>Federalna naknada od izdatih licenci, uvjerenja, certifikata</t>
  </si>
  <si>
    <t>Ekon. kod</t>
  </si>
  <si>
    <t>Prihodi po osnovu obračunate provizije za izdatu garanciju</t>
  </si>
  <si>
    <t>Doprinosi za penzijsko i invalidsko osiguranje</t>
  </si>
  <si>
    <t>Porez na dobit banaka i dr.finans.organizacija, pravnih lica.. (5+...13)</t>
  </si>
  <si>
    <t>Doprinosi za penzijsko i invalidsko osiguranje (15)</t>
  </si>
  <si>
    <t>Razgraničeni prihodi za namjenska  sredstva</t>
  </si>
  <si>
    <t>PRIHODI OD POREZA (3+14+16+20+25)</t>
  </si>
  <si>
    <t>Ostali porezi (r.br.21)</t>
  </si>
  <si>
    <t>Ostali porezi (23+24)</t>
  </si>
  <si>
    <t>Prihodi po osnovu zaostalih obaveza (r.br.26)</t>
  </si>
  <si>
    <t xml:space="preserve">Prihodi od poduzetničkih aktivnosti i imovine                                                         ( 29+42+56+62+64+68) </t>
  </si>
  <si>
    <t>Prihodi od nefinancijskih javnih poduzeća i financijskih javnih institucija                    ( 30+35+40 )</t>
  </si>
  <si>
    <t>Prihodi od financijske i nematerijalne imovine ( 31+32+33+34)</t>
  </si>
  <si>
    <t>Prihodi od iznajmljivanja (36+37+38+39)</t>
  </si>
  <si>
    <t>Ostali prihodi od financijske i nematerijalne imovine                                                   ( 44+45+46+47)</t>
  </si>
  <si>
    <t>Prihodi od zakupa (49+50)</t>
  </si>
  <si>
    <t>Ostali prihodi od imovine (52+53+54+55)</t>
  </si>
  <si>
    <t>Kamate primljene od pozajmica i učešća u kapitalu (57+...61)</t>
  </si>
  <si>
    <t>Prihodi od pozitivnih kursnih razlika (63)</t>
  </si>
  <si>
    <t>Prihodi od privatizacije (r.br.65+66+67)</t>
  </si>
  <si>
    <t>Prihodi po osnovu premije i provizije za izdatu garanciju (r.br.69 )</t>
  </si>
  <si>
    <t>Federalne takse (75+76+......80)</t>
  </si>
  <si>
    <t>Federalne sudske takse (83+84+85)</t>
  </si>
  <si>
    <t>Federalne naknade (88+89+.....95)</t>
  </si>
  <si>
    <t>Ostale naknade  po posebnim propisima (105)</t>
  </si>
  <si>
    <t>Prihodi od indirektnih poreza (r.br.17)</t>
  </si>
  <si>
    <t xml:space="preserve">Ostali porezi (22) </t>
  </si>
  <si>
    <t>Ostali prihodi od imovine (43+48+51)</t>
  </si>
  <si>
    <t>NEPOREZNI PRIHODI (28+72+198)</t>
  </si>
  <si>
    <t>Naknade i takse i prihodi od pružanja javnih usluga                                                    ( 73+81+86+106+157+175)</t>
  </si>
  <si>
    <t>Posebne naknade i takse (107+117+124+130+135+140+147)</t>
  </si>
  <si>
    <t>Naknade od vode i korištenja vode (118+119+120+121+122+123)</t>
  </si>
  <si>
    <t>Naknade za korištenje šuma (125+126+127+128+129)</t>
  </si>
  <si>
    <t>Naknade po posebnim propisima (131+132+133+134)</t>
  </si>
  <si>
    <t>Naknade za izvršeni pregled zrakoplova (136+137+138+139)</t>
  </si>
  <si>
    <t xml:space="preserve">Posebne naknade  (141+142+143+.....146) </t>
  </si>
  <si>
    <t>Ostale naknade ( 148+149+150+.....156)</t>
  </si>
  <si>
    <t>Prihodi od vlastitih djelatnosti korisnika budžeta i vlastiti prihodi             ( 158+164+168)</t>
  </si>
  <si>
    <t>Prihodi od pružanja usluga gradjanima (159+160+161+162+163)</t>
  </si>
  <si>
    <t>Prihodi od pružanja usluga drugim nivoima vlasti (165+166+167)</t>
  </si>
  <si>
    <t>Vlastiti prihodi (169+170+171+...174)</t>
  </si>
  <si>
    <t>Neplanirane uplate-prihodi (176+183+185+189+191+193+195)</t>
  </si>
  <si>
    <t>Povrati iz ranijih godina (177+178+....182)</t>
  </si>
  <si>
    <t>Uplate za prekoračenje troškova (r.br.184)</t>
  </si>
  <si>
    <t>Uplata anuiteta za date kredite (186+187+188)</t>
  </si>
  <si>
    <t>Naplate premija ( r.br.190 )</t>
  </si>
  <si>
    <t>Uplaćene refundacije bolovanja iz ranijih godina (r.br.194)</t>
  </si>
  <si>
    <t>Ostale neplanirane uplate (196+197)</t>
  </si>
  <si>
    <t xml:space="preserve">Novčane kazne (r.br. 199) </t>
  </si>
  <si>
    <t>Novčane kazne ( 200+210)</t>
  </si>
  <si>
    <t>Po federalnim propisima (201+202+......+209)</t>
  </si>
  <si>
    <t>Ostale novčane kazne (r.br.211+212+213)</t>
  </si>
  <si>
    <t>TEKUĆI TRANSFERI I DONACIJE (222+223+224+225 )</t>
  </si>
  <si>
    <t>PRIMICI OD PRODAJE STALNIH SREDSTAVA (228+229+230)</t>
  </si>
  <si>
    <t>Primici od finansijske imovine (232)</t>
  </si>
  <si>
    <t>FINANSIRANJE  (227+231+234+243)</t>
  </si>
  <si>
    <t>Primici od inostranog zaduživanja (239+240)</t>
  </si>
  <si>
    <t>Primici od domaćeg zaduživanja (242)</t>
  </si>
  <si>
    <t>PRIMICI OD KRATKOROČNOG ZADUŽIVANJA (244)</t>
  </si>
  <si>
    <t>PRIMICI OD DUGOROČNOG ZADUŽIVANJA (235+238+241)</t>
  </si>
  <si>
    <t>105a</t>
  </si>
  <si>
    <t>105b</t>
  </si>
  <si>
    <t>Naknade iz oblasti vodenog prevoza (105b)</t>
  </si>
  <si>
    <t>Ostale budžetske naknade (87+96+104+105a)</t>
  </si>
  <si>
    <r>
      <t>Prihodi od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indirektnih poreza koji pripadaju Federaciji (18+19)</t>
    </r>
  </si>
  <si>
    <r>
      <t xml:space="preserve">Prihodi od </t>
    </r>
    <r>
      <rPr>
        <b/>
        <sz val="11"/>
        <rFont val="Arial"/>
        <family val="2"/>
      </rPr>
      <t>indirektnih poreza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koji pripadaju Federaciji</t>
    </r>
  </si>
  <si>
    <r>
      <t xml:space="preserve">Prihodi od indirektnih poreza </t>
    </r>
    <r>
      <rPr>
        <b/>
        <sz val="11"/>
        <rFont val="Arial"/>
        <family val="2"/>
      </rPr>
      <t>na ime finansiranja relevantnog duga</t>
    </r>
  </si>
  <si>
    <r>
      <t>Prihodi od</t>
    </r>
    <r>
      <rPr>
        <b/>
        <sz val="11"/>
        <rFont val="Arial"/>
        <family val="2"/>
      </rPr>
      <t xml:space="preserve"> dividendi</t>
    </r>
    <r>
      <rPr>
        <sz val="11"/>
        <rFont val="Arial"/>
        <family val="2"/>
      </rPr>
      <t xml:space="preserve"> i udjela u profit u javnim preduzećima </t>
    </r>
  </si>
  <si>
    <r>
      <t>Prihodi od davanja prava na eksploataciju prirodnih resursa                    (</t>
    </r>
    <r>
      <rPr>
        <b/>
        <sz val="11"/>
        <rFont val="Arial"/>
        <family val="2"/>
      </rPr>
      <t>PRIHODI OD KONCESIJA</t>
    </r>
    <r>
      <rPr>
        <sz val="11"/>
        <rFont val="Arial"/>
        <family val="2"/>
      </rPr>
      <t>)</t>
    </r>
  </si>
  <si>
    <r>
      <t>Povrat anuiteta (</t>
    </r>
    <r>
      <rPr>
        <b/>
        <sz val="11"/>
        <rFont val="Arial"/>
        <family val="2"/>
      </rPr>
      <t>sredst.od  krajnjih korisnika za otplatu kredita</t>
    </r>
    <r>
      <rPr>
        <sz val="11"/>
        <rFont val="Arial"/>
        <family val="2"/>
      </rPr>
      <t>)</t>
    </r>
  </si>
  <si>
    <r>
      <t xml:space="preserve">Prihodi od </t>
    </r>
    <r>
      <rPr>
        <b/>
        <sz val="11"/>
        <rFont val="Arial"/>
        <family val="2"/>
      </rPr>
      <t>GSM</t>
    </r>
    <r>
      <rPr>
        <sz val="11"/>
        <rFont val="Arial"/>
        <family val="2"/>
      </rPr>
      <t xml:space="preserve"> licence</t>
    </r>
  </si>
  <si>
    <r>
      <t xml:space="preserve">Ostvareni prihodi od prometa </t>
    </r>
    <r>
      <rPr>
        <b/>
        <sz val="11"/>
        <rFont val="Arial"/>
        <family val="2"/>
      </rPr>
      <t>LUTRIJE BIH</t>
    </r>
  </si>
  <si>
    <r>
      <t xml:space="preserve">Prihodi od </t>
    </r>
    <r>
      <rPr>
        <b/>
        <sz val="11"/>
        <rFont val="Arial"/>
        <family val="2"/>
      </rPr>
      <t>privatizacije</t>
    </r>
    <r>
      <rPr>
        <sz val="11"/>
        <rFont val="Arial"/>
        <family val="2"/>
      </rPr>
      <t xml:space="preserve"> stanova</t>
    </r>
  </si>
  <si>
    <r>
      <t xml:space="preserve">Prihodi od </t>
    </r>
    <r>
      <rPr>
        <b/>
        <sz val="11"/>
        <rFont val="Arial"/>
        <family val="2"/>
      </rPr>
      <t>privatizacije</t>
    </r>
    <r>
      <rPr>
        <sz val="11"/>
        <rFont val="Arial"/>
        <family val="2"/>
      </rPr>
      <t xml:space="preserve"> banaka</t>
    </r>
  </si>
  <si>
    <r>
      <t xml:space="preserve">Taksa za izmirenje duga za isporuku prirodnog gasa- </t>
    </r>
    <r>
      <rPr>
        <b/>
        <sz val="11"/>
        <rFont val="Arial"/>
        <family val="2"/>
      </rPr>
      <t>GASPROM</t>
    </r>
  </si>
  <si>
    <r>
      <t xml:space="preserve">Taksa za uspostavu </t>
    </r>
    <r>
      <rPr>
        <b/>
        <sz val="11"/>
        <rFont val="Arial"/>
        <family val="2"/>
      </rPr>
      <t>NAFTNIH DERIVATA</t>
    </r>
  </si>
  <si>
    <r>
      <t xml:space="preserve">Naknada za </t>
    </r>
    <r>
      <rPr>
        <b/>
        <sz val="11"/>
        <rFont val="Arial"/>
        <family val="2"/>
      </rPr>
      <t>korištenje šuma</t>
    </r>
    <r>
      <rPr>
        <sz val="11"/>
        <rFont val="Arial"/>
        <family val="2"/>
      </rPr>
      <t xml:space="preserve"> (97+98+99+....103)</t>
    </r>
  </si>
  <si>
    <r>
      <t xml:space="preserve">Putničke takse- naknade za unapređenje </t>
    </r>
    <r>
      <rPr>
        <b/>
        <sz val="11"/>
        <rFont val="Arial"/>
        <family val="2"/>
      </rPr>
      <t>avio prometa</t>
    </r>
    <r>
      <rPr>
        <sz val="11"/>
        <rFont val="Arial"/>
        <family val="2"/>
      </rPr>
      <t xml:space="preserve"> u F BIH </t>
    </r>
  </si>
  <si>
    <t>Naknada za korištenje objekata sigurnosti plovidbe na unutr.i pomorskim plovnim putevima</t>
  </si>
  <si>
    <t>Prihodi od obračunate premije i provizije za izdatu garanciju (70+71)</t>
  </si>
  <si>
    <r>
      <t xml:space="preserve">Naknade po osnovu tehničkog pregleda gradjevina i po osnovi </t>
    </r>
    <r>
      <rPr>
        <b/>
        <sz val="11"/>
        <rFont val="Arial"/>
        <family val="2"/>
      </rPr>
      <t>stručnih ispita</t>
    </r>
    <r>
      <rPr>
        <sz val="11"/>
        <rFont val="Arial"/>
        <family val="2"/>
      </rPr>
      <t xml:space="preserve"> </t>
    </r>
  </si>
  <si>
    <t>Naknade i takse za veterinarsko - sanitarne preglede životinja i biljaka (108+109+....116)</t>
  </si>
  <si>
    <t>Federalne naknade za izvršene veterinar.-sanitarne preglede u zemlji</t>
  </si>
  <si>
    <r>
      <t xml:space="preserve">Naknada domaćih i stranih brodova za prevoz putnika preko morskog akvatorija </t>
    </r>
    <r>
      <rPr>
        <b/>
        <sz val="11"/>
        <rFont val="Arial"/>
        <family val="2"/>
      </rPr>
      <t>NEUM-KLEK</t>
    </r>
  </si>
  <si>
    <t>Naknada za pregled aerodroma radi dobijanja potvrde aerodr.operatora</t>
  </si>
  <si>
    <r>
      <t xml:space="preserve">Posebna naknada za zaštitu od </t>
    </r>
    <r>
      <rPr>
        <b/>
        <sz val="11"/>
        <rFont val="Arial"/>
        <family val="2"/>
      </rPr>
      <t>prirodnih i drugih nesreća</t>
    </r>
    <r>
      <rPr>
        <sz val="11"/>
        <rFont val="Arial"/>
        <family val="2"/>
      </rPr>
      <t xml:space="preserve"> gdje je osnovica zbirni iznos neto plaća</t>
    </r>
  </si>
  <si>
    <r>
      <t xml:space="preserve">Naknada za priređivanje </t>
    </r>
    <r>
      <rPr>
        <b/>
        <sz val="11"/>
        <color indexed="8"/>
        <rFont val="Arial"/>
        <family val="2"/>
      </rPr>
      <t>IGARA NA SREĆU</t>
    </r>
  </si>
  <si>
    <r>
      <t xml:space="preserve">Mjesečna naknada za priređivanje igara na sreću klađenja ( </t>
    </r>
    <r>
      <rPr>
        <b/>
        <sz val="11"/>
        <rFont val="Arial"/>
        <family val="2"/>
      </rPr>
      <t>kladionice automati, kasina internet igre</t>
    </r>
    <r>
      <rPr>
        <sz val="11"/>
        <rFont val="Arial"/>
        <family val="2"/>
      </rPr>
      <t xml:space="preserve"> ) i naknada za postavljanje uređaja za priređivanje klađenja</t>
    </r>
  </si>
  <si>
    <r>
      <t xml:space="preserve">Prihodi na ime troškova pokretanja postupka </t>
    </r>
    <r>
      <rPr>
        <b/>
        <sz val="11"/>
        <rFont val="Arial"/>
        <family val="2"/>
      </rPr>
      <t>prisilne naplate</t>
    </r>
  </si>
  <si>
    <t>Novčane kazne za prekršaje koje pripadaju Federaciji i troš.postupka</t>
  </si>
  <si>
    <r>
      <t>Primici od</t>
    </r>
    <r>
      <rPr>
        <b/>
        <sz val="11"/>
        <rFont val="Arial"/>
        <family val="2"/>
      </rPr>
      <t xml:space="preserve"> sukcesije</t>
    </r>
  </si>
  <si>
    <r>
      <rPr>
        <b/>
        <sz val="11"/>
        <rFont val="Arial"/>
        <family val="2"/>
      </rPr>
      <t>MMF</t>
    </r>
    <r>
      <rPr>
        <sz val="11"/>
        <rFont val="Arial"/>
        <family val="2"/>
      </rPr>
      <t>-STAND BY ARANŽMAN</t>
    </r>
  </si>
  <si>
    <r>
      <rPr>
        <b/>
        <sz val="11"/>
        <rFont val="Arial"/>
        <family val="2"/>
      </rPr>
      <t>IBRD</t>
    </r>
    <r>
      <rPr>
        <sz val="11"/>
        <rFont val="Arial"/>
        <family val="2"/>
      </rPr>
      <t xml:space="preserve"> kredit</t>
    </r>
  </si>
  <si>
    <r>
      <t xml:space="preserve">Primici od dugoročnih </t>
    </r>
    <r>
      <rPr>
        <b/>
        <sz val="11"/>
        <rFont val="Arial"/>
        <family val="2"/>
      </rPr>
      <t>obveznica</t>
    </r>
  </si>
  <si>
    <r>
      <t xml:space="preserve">Primici od trezorskih </t>
    </r>
    <r>
      <rPr>
        <b/>
        <sz val="11"/>
        <rFont val="Arial"/>
        <family val="2"/>
      </rPr>
      <t>zapisa</t>
    </r>
  </si>
  <si>
    <t>Naknada za obavljeni tehn.i pregled vozila koja pripadaju Budžetu FBIH</t>
  </si>
  <si>
    <r>
      <t>Naknade za priređivanje</t>
    </r>
    <r>
      <rPr>
        <b/>
        <sz val="11"/>
        <rFont val="Arial"/>
        <family val="2"/>
      </rPr>
      <t xml:space="preserve"> IGARA NA SREĆU</t>
    </r>
    <r>
      <rPr>
        <sz val="11"/>
        <rFont val="Arial"/>
        <family val="2"/>
      </rPr>
      <t xml:space="preserve"> koji pripadaju Budž. FBiH</t>
    </r>
  </si>
  <si>
    <t>Primljene namjenske donacije neplanir.u budž. (r.br.192)</t>
  </si>
  <si>
    <t>227a</t>
  </si>
  <si>
    <t>Primici od prodaje zgrada i stambenih objekata</t>
  </si>
  <si>
    <t>Neraspoređeni višak prihoda i rashoda</t>
  </si>
  <si>
    <t>PRIHODI,  PRIMICI I FINANSIRANJE (1+226+245+246)</t>
  </si>
  <si>
    <t>227b</t>
  </si>
  <si>
    <t>Primici od prodaje zemljišta</t>
  </si>
  <si>
    <t>Otplate od  pozajmljivanja javnim preduzećima (233)</t>
  </si>
  <si>
    <t>237a</t>
  </si>
  <si>
    <r>
      <t xml:space="preserve">Kreditna tranša </t>
    </r>
    <r>
      <rPr>
        <b/>
        <sz val="11"/>
        <rFont val="Arial"/>
        <family val="2"/>
      </rPr>
      <t>EU MFA</t>
    </r>
  </si>
  <si>
    <r>
      <t xml:space="preserve">Ostali kapitalni primici- </t>
    </r>
    <r>
      <rPr>
        <b/>
        <sz val="11"/>
        <rFont val="Arial"/>
        <family val="2"/>
      </rPr>
      <t>SDR MMF</t>
    </r>
  </si>
  <si>
    <t>221a</t>
  </si>
  <si>
    <t>PRIMLJENI TEKUĆI TRANSFERI OD OSTALIH NIVOA VLASTI I FONDOVA (215+216+217+....221a)</t>
  </si>
  <si>
    <t>Primljeni tekući transferi od F BIH za pokriće dijela penzija na osnovu člana 94. Zakona o penzijskom i invalidskom osiguranju</t>
  </si>
  <si>
    <t>213a</t>
  </si>
  <si>
    <t>PRIMLJENI TEKUĆI TRANSFERI OD INOSTRANIH VLADA I MEĐUNARODNIH ORGANIZACIJA (213b)</t>
  </si>
  <si>
    <t>213b</t>
  </si>
  <si>
    <t>Primljeni tekući transferi od inostranih vlada</t>
  </si>
  <si>
    <t>UKUPNO PRIHODI (2+27+213a+214+221)</t>
  </si>
  <si>
    <t>66a</t>
  </si>
  <si>
    <t>66b</t>
  </si>
  <si>
    <t>Prihodi od privatizacije preduzeća</t>
  </si>
  <si>
    <t>Prihodi od privatizacije poslovnih prostora</t>
  </si>
  <si>
    <t xml:space="preserve">Ostali prihodi od financ. i nemat.imovine </t>
  </si>
  <si>
    <t>41a</t>
  </si>
  <si>
    <t>Prihodi od naplaćenih potraživanja po osnovu  aktiviranih  garancija uključujući i zatezne kamate 2021 OTVOREN</t>
  </si>
  <si>
    <t>Ostali prihodi od nefinancijskih javnih poduzeća (r.br.41+42)</t>
  </si>
  <si>
    <t>Primitak sredstava po osnovu učešća u dionicama privatnih preduzeća</t>
  </si>
  <si>
    <t>Primljeni  tekući transferi od općina</t>
  </si>
  <si>
    <t>Ostvareni prihodi Januar-Decembar 2023. godina</t>
  </si>
  <si>
    <t>Ostvareni prihodi Januar-Decembar 2022. godina</t>
  </si>
  <si>
    <t xml:space="preserve"> 2/1</t>
  </si>
  <si>
    <t xml:space="preserve"> 2/3</t>
  </si>
  <si>
    <t>Izmjene i dopune Budžeta Federacije BIH za 2023. godinu</t>
  </si>
  <si>
    <t>236a</t>
  </si>
  <si>
    <t>Primici od inostranog zaduživanja</t>
  </si>
  <si>
    <t>Zajmovi primljeni kroz državu - Dugoročni Svjetska banka</t>
  </si>
  <si>
    <t>Zajmovi primljeni kroz Državu (236+236a+237+237a)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</si>
</sst>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KM&quot;\ #,##0;\-&quot;KM&quot;\ #,##0"/>
    <numFmt numFmtId="181" formatCode="&quot;KM&quot;\ #,##0;[Red]\-&quot;KM&quot;\ #,##0"/>
    <numFmt numFmtId="182" formatCode="&quot;KM&quot;\ #,##0.00;\-&quot;KM&quot;\ #,##0.00"/>
    <numFmt numFmtId="183" formatCode="&quot;KM&quot;\ #,##0.00;[Red]\-&quot;KM&quot;\ #,##0.00"/>
    <numFmt numFmtId="184" formatCode="_-&quot;KM&quot;\ * #,##0_-;\-&quot;KM&quot;\ * #,##0_-;_-&quot;KM&quot;\ * &quot;-&quot;_-;_-@_-"/>
    <numFmt numFmtId="185" formatCode="_-&quot;KM&quot;\ * #,##0.00_-;\-&quot;KM&quot;\ * #,##0.00_-;_-&quot;KM&quot;\ * &quot;-&quot;??_-;_-@_-"/>
    <numFmt numFmtId="186" formatCode="#,##0.0"/>
    <numFmt numFmtId="187" formatCode="_-* #,##0.000_-;\-* #,##0.000_-;_-* &quot;-&quot;??_-;_-@_-"/>
    <numFmt numFmtId="188" formatCode="_-* #,##0.0000_-;\-* #,##0.00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16" fontId="3" fillId="33" borderId="14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3" fontId="3" fillId="32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34" borderId="18" xfId="0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3" fontId="6" fillId="35" borderId="18" xfId="0" applyNumberFormat="1" applyFont="1" applyFill="1" applyBorder="1" applyAlignment="1">
      <alignment/>
    </xf>
    <xf numFmtId="186" fontId="6" fillId="34" borderId="18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6" fillId="33" borderId="18" xfId="0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186" fontId="8" fillId="0" borderId="0" xfId="0" applyNumberFormat="1" applyFont="1" applyAlignment="1">
      <alignment/>
    </xf>
    <xf numFmtId="0" fontId="3" fillId="32" borderId="18" xfId="0" applyFont="1" applyFill="1" applyBorder="1" applyAlignment="1">
      <alignment/>
    </xf>
    <xf numFmtId="4" fontId="3" fillId="32" borderId="18" xfId="0" applyNumberFormat="1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8" xfId="0" applyFont="1" applyFill="1" applyBorder="1" applyAlignment="1">
      <alignment wrapText="1"/>
    </xf>
    <xf numFmtId="4" fontId="7" fillId="32" borderId="18" xfId="0" applyNumberFormat="1" applyFont="1" applyFill="1" applyBorder="1" applyAlignment="1">
      <alignment/>
    </xf>
    <xf numFmtId="3" fontId="7" fillId="32" borderId="18" xfId="0" applyNumberFormat="1" applyFont="1" applyFill="1" applyBorder="1" applyAlignment="1">
      <alignment/>
    </xf>
    <xf numFmtId="0" fontId="3" fillId="32" borderId="18" xfId="0" applyFont="1" applyFill="1" applyBorder="1" applyAlignment="1">
      <alignment horizontal="right"/>
    </xf>
    <xf numFmtId="4" fontId="3" fillId="32" borderId="17" xfId="0" applyNumberFormat="1" applyFont="1" applyFill="1" applyBorder="1" applyAlignment="1">
      <alignment/>
    </xf>
    <xf numFmtId="3" fontId="3" fillId="32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6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35" borderId="0" xfId="0" applyFont="1" applyFill="1" applyBorder="1" applyAlignment="1">
      <alignment/>
    </xf>
    <xf numFmtId="16" fontId="3" fillId="35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3" fillId="33" borderId="22" xfId="0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46" fillId="33" borderId="18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4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6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7" fillId="35" borderId="18" xfId="0" applyFont="1" applyFill="1" applyBorder="1" applyAlignment="1">
      <alignment/>
    </xf>
    <xf numFmtId="4" fontId="47" fillId="35" borderId="18" xfId="0" applyNumberFormat="1" applyFont="1" applyFill="1" applyBorder="1" applyAlignment="1">
      <alignment/>
    </xf>
    <xf numFmtId="3" fontId="47" fillId="35" borderId="18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0" fontId="47" fillId="35" borderId="0" xfId="0" applyFont="1" applyFill="1" applyAlignment="1">
      <alignment/>
    </xf>
    <xf numFmtId="3" fontId="47" fillId="35" borderId="0" xfId="0" applyNumberFormat="1" applyFont="1" applyFill="1" applyAlignment="1">
      <alignment/>
    </xf>
    <xf numFmtId="0" fontId="9" fillId="0" borderId="18" xfId="0" applyFont="1" applyBorder="1" applyAlignment="1">
      <alignment/>
    </xf>
    <xf numFmtId="4" fontId="9" fillId="0" borderId="18" xfId="0" applyNumberFormat="1" applyFont="1" applyBorder="1" applyAlignment="1">
      <alignment/>
    </xf>
    <xf numFmtId="3" fontId="9" fillId="35" borderId="18" xfId="0" applyNumberFormat="1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34" borderId="17" xfId="0" applyFont="1" applyFill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35" borderId="17" xfId="0" applyFont="1" applyFill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18" xfId="0" applyFont="1" applyBorder="1" applyAlignment="1">
      <alignment wrapText="1"/>
    </xf>
    <xf numFmtId="0" fontId="3" fillId="33" borderId="18" xfId="0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0" fontId="9" fillId="35" borderId="18" xfId="0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0" fontId="3" fillId="0" borderId="18" xfId="0" applyFont="1" applyBorder="1" applyAlignment="1">
      <alignment horizontal="left"/>
    </xf>
    <xf numFmtId="3" fontId="3" fillId="35" borderId="23" xfId="0" applyNumberFormat="1" applyFont="1" applyFill="1" applyBorder="1" applyAlignment="1">
      <alignment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0" fontId="9" fillId="35" borderId="18" xfId="0" applyFont="1" applyFill="1" applyBorder="1" applyAlignment="1">
      <alignment horizontal="right"/>
    </xf>
    <xf numFmtId="0" fontId="9" fillId="35" borderId="18" xfId="0" applyFont="1" applyFill="1" applyBorder="1" applyAlignment="1">
      <alignment horizontal="justify" wrapText="1"/>
    </xf>
    <xf numFmtId="4" fontId="3" fillId="0" borderId="2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2" xfId="0" applyFont="1" applyBorder="1" applyAlignment="1">
      <alignment wrapText="1"/>
    </xf>
    <xf numFmtId="0" fontId="9" fillId="35" borderId="0" xfId="0" applyFont="1" applyFill="1" applyAlignment="1">
      <alignment/>
    </xf>
    <xf numFmtId="4" fontId="9" fillId="35" borderId="18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0" fontId="3" fillId="35" borderId="0" xfId="0" applyFont="1" applyFill="1" applyAlignment="1">
      <alignment/>
    </xf>
    <xf numFmtId="0" fontId="9" fillId="0" borderId="22" xfId="0" applyFont="1" applyBorder="1" applyAlignment="1">
      <alignment wrapText="1"/>
    </xf>
    <xf numFmtId="0" fontId="9" fillId="35" borderId="18" xfId="0" applyFont="1" applyFill="1" applyBorder="1" applyAlignment="1">
      <alignment wrapText="1"/>
    </xf>
    <xf numFmtId="0" fontId="10" fillId="0" borderId="18" xfId="0" applyFont="1" applyBorder="1" applyAlignment="1">
      <alignment horizontal="justify"/>
    </xf>
    <xf numFmtId="3" fontId="9" fillId="35" borderId="22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8" xfId="0" applyFont="1" applyFill="1" applyBorder="1" applyAlignment="1">
      <alignment horizontal="right"/>
    </xf>
    <xf numFmtId="4" fontId="3" fillId="35" borderId="18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0" fontId="9" fillId="0" borderId="18" xfId="0" applyFont="1" applyBorder="1" applyAlignment="1">
      <alignment horizontal="justify" wrapText="1"/>
    </xf>
    <xf numFmtId="0" fontId="3" fillId="33" borderId="18" xfId="0" applyFont="1" applyFill="1" applyBorder="1" applyAlignment="1">
      <alignment horizontal="right"/>
    </xf>
    <xf numFmtId="186" fontId="3" fillId="35" borderId="18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3" fontId="9" fillId="33" borderId="18" xfId="0" applyNumberFormat="1" applyFont="1" applyFill="1" applyBorder="1" applyAlignment="1">
      <alignment/>
    </xf>
    <xf numFmtId="3" fontId="3" fillId="0" borderId="18" xfId="42" applyNumberFormat="1" applyFont="1" applyBorder="1" applyAlignment="1">
      <alignment horizontal="right"/>
    </xf>
    <xf numFmtId="3" fontId="9" fillId="35" borderId="17" xfId="42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3" fontId="3" fillId="35" borderId="17" xfId="42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9" fillId="0" borderId="17" xfId="42" applyNumberFormat="1" applyFont="1" applyBorder="1" applyAlignment="1">
      <alignment horizontal="right"/>
    </xf>
    <xf numFmtId="3" fontId="3" fillId="0" borderId="17" xfId="42" applyNumberFormat="1" applyFont="1" applyBorder="1" applyAlignment="1">
      <alignment horizontal="right"/>
    </xf>
    <xf numFmtId="3" fontId="9" fillId="35" borderId="18" xfId="42" applyNumberFormat="1" applyFont="1" applyFill="1" applyBorder="1" applyAlignment="1">
      <alignment/>
    </xf>
    <xf numFmtId="3" fontId="3" fillId="35" borderId="18" xfId="42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3" fontId="47" fillId="33" borderId="18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35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46" fillId="0" borderId="18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0"/>
  <sheetViews>
    <sheetView tabSelected="1" workbookViewId="0" topLeftCell="A259">
      <selection activeCell="H253" sqref="H253"/>
    </sheetView>
  </sheetViews>
  <sheetFormatPr defaultColWidth="9.00390625" defaultRowHeight="15.75"/>
  <cols>
    <col min="1" max="1" width="4.625" style="0" customWidth="1"/>
    <col min="2" max="2" width="60.50390625" style="0" customWidth="1"/>
    <col min="3" max="3" width="15.75390625" style="0" hidden="1" customWidth="1"/>
    <col min="4" max="4" width="14.75390625" style="0" hidden="1" customWidth="1"/>
    <col min="5" max="5" width="15.00390625" style="0" hidden="1" customWidth="1"/>
    <col min="6" max="6" width="0.2421875" style="0" hidden="1" customWidth="1"/>
    <col min="7" max="7" width="7.25390625" style="0" customWidth="1"/>
    <col min="8" max="8" width="18.375" style="0" customWidth="1"/>
    <col min="9" max="9" width="13.25390625" style="0" hidden="1" customWidth="1"/>
    <col min="10" max="10" width="14.625" style="0" hidden="1" customWidth="1"/>
    <col min="11" max="11" width="17.75390625" style="0" customWidth="1"/>
    <col min="12" max="12" width="17.25390625" style="0" customWidth="1"/>
    <col min="13" max="14" width="5.625" style="0" customWidth="1"/>
    <col min="16" max="16" width="14.00390625" style="0" bestFit="1" customWidth="1"/>
    <col min="17" max="17" width="12.25390625" style="0" bestFit="1" customWidth="1"/>
  </cols>
  <sheetData>
    <row r="1" spans="1:14" s="23" customFormat="1" ht="75" customHeight="1">
      <c r="A1" s="22"/>
      <c r="B1" s="52" t="s">
        <v>44</v>
      </c>
      <c r="C1" s="53"/>
      <c r="D1" s="54" t="s">
        <v>0</v>
      </c>
      <c r="E1" s="53" t="s">
        <v>13</v>
      </c>
      <c r="F1" s="53" t="s">
        <v>10</v>
      </c>
      <c r="G1" s="55" t="s">
        <v>146</v>
      </c>
      <c r="H1" s="56" t="s">
        <v>276</v>
      </c>
      <c r="I1" s="53" t="s">
        <v>14</v>
      </c>
      <c r="J1" s="55" t="s">
        <v>25</v>
      </c>
      <c r="K1" s="57" t="s">
        <v>272</v>
      </c>
      <c r="L1" s="57" t="s">
        <v>273</v>
      </c>
      <c r="M1" s="58" t="s">
        <v>42</v>
      </c>
      <c r="N1" s="58" t="s">
        <v>42</v>
      </c>
    </row>
    <row r="2" spans="1:14" s="1" customFormat="1" ht="5.25" customHeight="1" thickBot="1">
      <c r="A2" s="2"/>
      <c r="B2" s="3"/>
      <c r="C2" s="4">
        <v>1</v>
      </c>
      <c r="D2" s="5" t="s">
        <v>3</v>
      </c>
      <c r="E2" s="6">
        <v>2</v>
      </c>
      <c r="F2" s="7">
        <v>3</v>
      </c>
      <c r="G2" s="8"/>
      <c r="H2" s="5"/>
      <c r="I2" s="9"/>
      <c r="J2" s="10"/>
      <c r="K2" s="8"/>
      <c r="L2" s="8"/>
      <c r="M2" s="60"/>
      <c r="N2" s="60"/>
    </row>
    <row r="3" spans="1:14" s="1" customFormat="1" ht="12.75" customHeight="1">
      <c r="A3" s="11"/>
      <c r="B3" s="12"/>
      <c r="C3" s="13"/>
      <c r="D3" s="14"/>
      <c r="E3" s="15"/>
      <c r="F3" s="16"/>
      <c r="G3" s="17"/>
      <c r="H3" s="18"/>
      <c r="I3" s="19"/>
      <c r="J3" s="20"/>
      <c r="K3" s="17"/>
      <c r="L3" s="17"/>
      <c r="M3" s="21"/>
      <c r="N3" s="21"/>
    </row>
    <row r="4" spans="1:14" s="27" customFormat="1" ht="12" customHeight="1">
      <c r="A4" s="24"/>
      <c r="B4" s="24"/>
      <c r="C4" s="25">
        <v>1</v>
      </c>
      <c r="D4" s="26"/>
      <c r="E4" s="25">
        <v>2</v>
      </c>
      <c r="F4" s="26"/>
      <c r="G4" s="26"/>
      <c r="H4" s="153">
        <v>1</v>
      </c>
      <c r="I4" s="153">
        <v>2</v>
      </c>
      <c r="J4" s="153">
        <v>3</v>
      </c>
      <c r="K4" s="153">
        <v>2</v>
      </c>
      <c r="L4" s="153">
        <v>3</v>
      </c>
      <c r="M4" s="63" t="s">
        <v>274</v>
      </c>
      <c r="N4" s="63" t="s">
        <v>275</v>
      </c>
    </row>
    <row r="5" spans="1:16" s="29" customFormat="1" ht="32.25" customHeight="1">
      <c r="A5" s="43"/>
      <c r="B5" s="44" t="s">
        <v>247</v>
      </c>
      <c r="C5" s="45" t="e">
        <f>#REF!+#REF!</f>
        <v>#REF!</v>
      </c>
      <c r="D5" s="45"/>
      <c r="E5" s="45" t="e">
        <f>#REF!+#REF!</f>
        <v>#REF!</v>
      </c>
      <c r="F5" s="45" t="e">
        <f>#REF!+#REF!</f>
        <v>#REF!</v>
      </c>
      <c r="G5" s="45"/>
      <c r="H5" s="46">
        <f>H6+H241+H264+H265</f>
        <v>6937563355</v>
      </c>
      <c r="I5" s="46" t="e">
        <f>I6+#REF!+#REF!</f>
        <v>#REF!</v>
      </c>
      <c r="J5" s="46"/>
      <c r="K5" s="46">
        <f>K6+K241+K264+K265</f>
        <v>5836617779.2</v>
      </c>
      <c r="L5" s="46">
        <f>L6+L241</f>
        <v>5304270543</v>
      </c>
      <c r="M5" s="46">
        <f>K5/H5*100</f>
        <v>84.13065914552647</v>
      </c>
      <c r="N5" s="46">
        <f>K5/L5*100</f>
        <v>110.03620067800904</v>
      </c>
      <c r="P5" s="35"/>
    </row>
    <row r="6" spans="1:16" s="50" customFormat="1" ht="23.25" customHeight="1">
      <c r="A6" s="47">
        <v>1</v>
      </c>
      <c r="B6" s="41" t="s">
        <v>261</v>
      </c>
      <c r="C6" s="42"/>
      <c r="D6" s="42"/>
      <c r="E6" s="42"/>
      <c r="F6" s="42"/>
      <c r="G6" s="48"/>
      <c r="H6" s="49">
        <f>H8+H33+H226+H228+H236</f>
        <v>5652563355</v>
      </c>
      <c r="I6" s="49" t="e">
        <f>I8+I33+#REF!</f>
        <v>#REF!</v>
      </c>
      <c r="J6" s="49" t="e">
        <f>#REF!+J8+J33</f>
        <v>#REF!</v>
      </c>
      <c r="K6" s="49">
        <f>K8+K33+K226+K228+K236</f>
        <v>5445958192.2</v>
      </c>
      <c r="L6" s="49">
        <f>L8+L33+L228+L236</f>
        <v>4796264523</v>
      </c>
      <c r="M6" s="28">
        <f>K6/H6*100</f>
        <v>96.34492972790395</v>
      </c>
      <c r="N6" s="28">
        <f>K6/L6*100</f>
        <v>113.5458264673364</v>
      </c>
      <c r="P6" s="64"/>
    </row>
    <row r="7" spans="1:14" s="27" customFormat="1" ht="12.75" customHeight="1">
      <c r="A7" s="30"/>
      <c r="B7" s="30"/>
      <c r="C7" s="31"/>
      <c r="D7" s="31"/>
      <c r="E7" s="31"/>
      <c r="F7" s="31"/>
      <c r="G7" s="31"/>
      <c r="H7" s="32"/>
      <c r="I7" s="32"/>
      <c r="J7" s="32"/>
      <c r="K7" s="32"/>
      <c r="L7" s="32"/>
      <c r="M7" s="33"/>
      <c r="N7" s="34"/>
    </row>
    <row r="8" spans="1:14" s="70" customFormat="1" ht="21" customHeight="1">
      <c r="A8" s="65">
        <v>2</v>
      </c>
      <c r="B8" s="65" t="s">
        <v>152</v>
      </c>
      <c r="C8" s="66" t="e">
        <f>C9+#REF!+C26+C31</f>
        <v>#REF!</v>
      </c>
      <c r="D8" s="66"/>
      <c r="E8" s="66" t="e">
        <f>E9+#REF!+E26+E31+#REF!</f>
        <v>#REF!</v>
      </c>
      <c r="F8" s="66" t="e">
        <f>F9+#REF!+F31</f>
        <v>#REF!</v>
      </c>
      <c r="G8" s="66"/>
      <c r="H8" s="67">
        <f>H9+H20+H22+H26+H31</f>
        <v>5048738946</v>
      </c>
      <c r="I8" s="67" t="e">
        <f>I9+#REF!+I26+I31+#REF!</f>
        <v>#REF!</v>
      </c>
      <c r="J8" s="67">
        <f>J9+J22+J26+J31</f>
        <v>0</v>
      </c>
      <c r="K8" s="67">
        <f>K9+K20+K22+K26+K31</f>
        <v>5051056557</v>
      </c>
      <c r="L8" s="67">
        <f>L9+L20+L22+L26+L31</f>
        <v>4368230030</v>
      </c>
      <c r="M8" s="68">
        <f>K8/H8*100</f>
        <v>100.04590475017206</v>
      </c>
      <c r="N8" s="69">
        <f>K8/L8*100</f>
        <v>115.63165223238026</v>
      </c>
    </row>
    <row r="9" spans="1:16" s="77" customFormat="1" ht="45.75" customHeight="1">
      <c r="A9" s="71">
        <v>3</v>
      </c>
      <c r="B9" s="72" t="s">
        <v>48</v>
      </c>
      <c r="C9" s="73" t="e">
        <f>C10</f>
        <v>#REF!</v>
      </c>
      <c r="D9" s="73"/>
      <c r="E9" s="73">
        <f aca="true" t="shared" si="0" ref="E9:L9">E10</f>
        <v>0</v>
      </c>
      <c r="F9" s="73">
        <f t="shared" si="0"/>
        <v>0</v>
      </c>
      <c r="G9" s="71">
        <v>711900</v>
      </c>
      <c r="H9" s="74">
        <f t="shared" si="0"/>
        <v>112901588</v>
      </c>
      <c r="I9" s="74" t="e">
        <f t="shared" si="0"/>
        <v>#REF!</v>
      </c>
      <c r="J9" s="74">
        <f t="shared" si="0"/>
        <v>0</v>
      </c>
      <c r="K9" s="74">
        <f t="shared" si="0"/>
        <v>115360983</v>
      </c>
      <c r="L9" s="74">
        <f t="shared" si="0"/>
        <v>89041226</v>
      </c>
      <c r="M9" s="75">
        <f>K9/H9*100</f>
        <v>102.17835288552364</v>
      </c>
      <c r="N9" s="76">
        <f aca="true" t="shared" si="1" ref="N9:N32">K9/L9*100</f>
        <v>129.55906851507189</v>
      </c>
      <c r="P9" s="78"/>
    </row>
    <row r="10" spans="1:14" s="83" customFormat="1" ht="15" customHeight="1">
      <c r="A10" s="79">
        <v>4</v>
      </c>
      <c r="B10" s="79" t="s">
        <v>149</v>
      </c>
      <c r="C10" s="80" t="e">
        <f>C11</f>
        <v>#REF!</v>
      </c>
      <c r="D10" s="80"/>
      <c r="E10" s="80"/>
      <c r="F10" s="80"/>
      <c r="G10" s="79">
        <v>711910</v>
      </c>
      <c r="H10" s="81">
        <v>112901588</v>
      </c>
      <c r="I10" s="81" t="e">
        <f>I11</f>
        <v>#REF!</v>
      </c>
      <c r="J10" s="81">
        <f>J11</f>
        <v>0</v>
      </c>
      <c r="K10" s="81">
        <f>K11+K12+K13+K14+K15+K16+K17+K18+K19</f>
        <v>115360983</v>
      </c>
      <c r="L10" s="82">
        <f>L11+L12+L13+L14+L15+L16+L17+L18+L19</f>
        <v>89041226</v>
      </c>
      <c r="M10" s="81">
        <f>K10/H10*100</f>
        <v>102.17835288552364</v>
      </c>
      <c r="N10" s="81">
        <f t="shared" si="1"/>
        <v>129.55906851507189</v>
      </c>
    </row>
    <row r="11" spans="1:17" s="83" customFormat="1" ht="15" customHeight="1">
      <c r="A11" s="79">
        <v>5</v>
      </c>
      <c r="B11" s="79" t="s">
        <v>45</v>
      </c>
      <c r="C11" s="80" t="e">
        <f>#REF!</f>
        <v>#REF!</v>
      </c>
      <c r="D11" s="80"/>
      <c r="E11" s="80"/>
      <c r="F11" s="80"/>
      <c r="G11" s="79">
        <v>711911</v>
      </c>
      <c r="H11" s="81"/>
      <c r="I11" s="81" t="e">
        <f>#REF!</f>
        <v>#REF!</v>
      </c>
      <c r="J11" s="81"/>
      <c r="K11" s="81">
        <v>36120919</v>
      </c>
      <c r="L11" s="81">
        <v>21971726</v>
      </c>
      <c r="M11" s="75"/>
      <c r="N11" s="81">
        <f t="shared" si="1"/>
        <v>164.3972758444193</v>
      </c>
      <c r="Q11" s="84"/>
    </row>
    <row r="12" spans="1:17" s="83" customFormat="1" ht="15" customHeight="1">
      <c r="A12" s="79">
        <v>6</v>
      </c>
      <c r="B12" s="79" t="s">
        <v>39</v>
      </c>
      <c r="C12" s="80"/>
      <c r="D12" s="80"/>
      <c r="E12" s="80"/>
      <c r="F12" s="80"/>
      <c r="G12" s="79">
        <v>711912</v>
      </c>
      <c r="H12" s="81"/>
      <c r="I12" s="81"/>
      <c r="J12" s="81"/>
      <c r="K12" s="81">
        <v>2337658</v>
      </c>
      <c r="L12" s="81">
        <v>2598757</v>
      </c>
      <c r="M12" s="75"/>
      <c r="N12" s="81">
        <f t="shared" si="1"/>
        <v>89.952927495722</v>
      </c>
      <c r="Q12" s="84"/>
    </row>
    <row r="13" spans="1:17" s="83" customFormat="1" ht="15" customHeight="1">
      <c r="A13" s="79">
        <v>7</v>
      </c>
      <c r="B13" s="79" t="s">
        <v>49</v>
      </c>
      <c r="C13" s="80"/>
      <c r="D13" s="80"/>
      <c r="E13" s="80"/>
      <c r="F13" s="80"/>
      <c r="G13" s="79">
        <v>711913</v>
      </c>
      <c r="H13" s="81"/>
      <c r="I13" s="81"/>
      <c r="J13" s="81"/>
      <c r="K13" s="81">
        <v>3377845</v>
      </c>
      <c r="L13" s="81">
        <v>4520195</v>
      </c>
      <c r="M13" s="75"/>
      <c r="N13" s="81">
        <f t="shared" si="1"/>
        <v>74.72786019187225</v>
      </c>
      <c r="Q13" s="84"/>
    </row>
    <row r="14" spans="1:17" s="83" customFormat="1" ht="15" customHeight="1">
      <c r="A14" s="79">
        <v>8</v>
      </c>
      <c r="B14" s="79" t="s">
        <v>50</v>
      </c>
      <c r="C14" s="80"/>
      <c r="D14" s="80"/>
      <c r="E14" s="80"/>
      <c r="F14" s="80"/>
      <c r="G14" s="79">
        <v>711914</v>
      </c>
      <c r="H14" s="81"/>
      <c r="I14" s="81"/>
      <c r="J14" s="81"/>
      <c r="K14" s="81">
        <v>242248</v>
      </c>
      <c r="L14" s="81">
        <v>280786</v>
      </c>
      <c r="M14" s="75"/>
      <c r="N14" s="81">
        <f t="shared" si="1"/>
        <v>86.27495672861183</v>
      </c>
      <c r="Q14" s="84"/>
    </row>
    <row r="15" spans="1:14" s="83" customFormat="1" ht="15" customHeight="1">
      <c r="A15" s="79">
        <v>9</v>
      </c>
      <c r="B15" s="79" t="s">
        <v>40</v>
      </c>
      <c r="C15" s="80"/>
      <c r="D15" s="80"/>
      <c r="E15" s="80"/>
      <c r="F15" s="80"/>
      <c r="G15" s="79">
        <v>711915</v>
      </c>
      <c r="H15" s="81"/>
      <c r="I15" s="81"/>
      <c r="J15" s="81"/>
      <c r="K15" s="81">
        <v>27313413</v>
      </c>
      <c r="L15" s="81">
        <v>11166742</v>
      </c>
      <c r="M15" s="75"/>
      <c r="N15" s="81">
        <f t="shared" si="1"/>
        <v>244.59607824735272</v>
      </c>
    </row>
    <row r="16" spans="1:14" s="83" customFormat="1" ht="13.5" customHeight="1">
      <c r="A16" s="79">
        <v>10</v>
      </c>
      <c r="B16" s="79" t="s">
        <v>51</v>
      </c>
      <c r="C16" s="80"/>
      <c r="D16" s="80"/>
      <c r="E16" s="80"/>
      <c r="F16" s="80"/>
      <c r="G16" s="79">
        <v>711916</v>
      </c>
      <c r="H16" s="81"/>
      <c r="I16" s="81"/>
      <c r="J16" s="81"/>
      <c r="K16" s="81">
        <v>8947225</v>
      </c>
      <c r="L16" s="81">
        <v>9353539</v>
      </c>
      <c r="M16" s="75"/>
      <c r="N16" s="81">
        <f t="shared" si="1"/>
        <v>95.65603992242936</v>
      </c>
    </row>
    <row r="17" spans="1:14" s="83" customFormat="1" ht="13.5" customHeight="1">
      <c r="A17" s="79">
        <v>11</v>
      </c>
      <c r="B17" s="79" t="s">
        <v>52</v>
      </c>
      <c r="C17" s="80"/>
      <c r="D17" s="80"/>
      <c r="E17" s="80"/>
      <c r="F17" s="80"/>
      <c r="G17" s="79">
        <v>711917</v>
      </c>
      <c r="H17" s="81"/>
      <c r="I17" s="81"/>
      <c r="J17" s="81"/>
      <c r="K17" s="81">
        <v>10385435</v>
      </c>
      <c r="L17" s="81">
        <v>11802630</v>
      </c>
      <c r="M17" s="75"/>
      <c r="N17" s="81">
        <f t="shared" si="1"/>
        <v>87.99254911828974</v>
      </c>
    </row>
    <row r="18" spans="1:14" s="83" customFormat="1" ht="15" customHeight="1">
      <c r="A18" s="79">
        <v>12</v>
      </c>
      <c r="B18" s="79" t="s">
        <v>41</v>
      </c>
      <c r="C18" s="80"/>
      <c r="D18" s="80"/>
      <c r="E18" s="80"/>
      <c r="F18" s="80"/>
      <c r="G18" s="79">
        <v>711918</v>
      </c>
      <c r="H18" s="81"/>
      <c r="I18" s="81"/>
      <c r="J18" s="81"/>
      <c r="K18" s="81">
        <v>24973718</v>
      </c>
      <c r="L18" s="81">
        <v>24141814</v>
      </c>
      <c r="M18" s="75"/>
      <c r="N18" s="81">
        <f t="shared" si="1"/>
        <v>103.44590510058606</v>
      </c>
    </row>
    <row r="19" spans="1:14" s="83" customFormat="1" ht="15" customHeight="1">
      <c r="A19" s="79">
        <v>13</v>
      </c>
      <c r="B19" s="79" t="s">
        <v>53</v>
      </c>
      <c r="C19" s="80"/>
      <c r="D19" s="80"/>
      <c r="E19" s="80"/>
      <c r="F19" s="80"/>
      <c r="G19" s="79">
        <v>711919</v>
      </c>
      <c r="H19" s="81"/>
      <c r="I19" s="81"/>
      <c r="J19" s="81"/>
      <c r="K19" s="81">
        <v>1662522</v>
      </c>
      <c r="L19" s="81">
        <v>3205037</v>
      </c>
      <c r="M19" s="75"/>
      <c r="N19" s="81">
        <f t="shared" si="1"/>
        <v>51.87216247425537</v>
      </c>
    </row>
    <row r="20" spans="1:14" s="77" customFormat="1" ht="15" customHeight="1">
      <c r="A20" s="71">
        <v>14</v>
      </c>
      <c r="B20" s="71" t="s">
        <v>150</v>
      </c>
      <c r="C20" s="73"/>
      <c r="D20" s="73"/>
      <c r="E20" s="73"/>
      <c r="F20" s="73"/>
      <c r="G20" s="71">
        <v>712100</v>
      </c>
      <c r="H20" s="74">
        <f>H21</f>
        <v>2824237329</v>
      </c>
      <c r="I20" s="74"/>
      <c r="J20" s="74"/>
      <c r="K20" s="74">
        <f>K21</f>
        <v>2821438131</v>
      </c>
      <c r="L20" s="74">
        <f>L21</f>
        <v>2458754298</v>
      </c>
      <c r="M20" s="75">
        <f aca="true" t="shared" si="2" ref="M20:M29">K20/H20*100</f>
        <v>99.90088658728298</v>
      </c>
      <c r="N20" s="76">
        <f t="shared" si="1"/>
        <v>114.75071475401239</v>
      </c>
    </row>
    <row r="21" spans="1:14" s="50" customFormat="1" ht="15" customHeight="1">
      <c r="A21" s="85">
        <v>15</v>
      </c>
      <c r="B21" s="85" t="s">
        <v>148</v>
      </c>
      <c r="C21" s="86"/>
      <c r="D21" s="86"/>
      <c r="E21" s="86"/>
      <c r="F21" s="86"/>
      <c r="G21" s="85">
        <v>712110</v>
      </c>
      <c r="H21" s="82">
        <v>2824237329</v>
      </c>
      <c r="I21" s="82"/>
      <c r="J21" s="82"/>
      <c r="K21" s="87">
        <v>2821438131</v>
      </c>
      <c r="L21" s="87">
        <v>2458754298</v>
      </c>
      <c r="M21" s="81">
        <f t="shared" si="2"/>
        <v>99.90088658728298</v>
      </c>
      <c r="N21" s="87">
        <f t="shared" si="1"/>
        <v>114.75071475401239</v>
      </c>
    </row>
    <row r="22" spans="1:14" s="77" customFormat="1" ht="20.25" customHeight="1">
      <c r="A22" s="88">
        <v>16</v>
      </c>
      <c r="B22" s="71" t="s">
        <v>171</v>
      </c>
      <c r="C22" s="73"/>
      <c r="D22" s="73"/>
      <c r="E22" s="73">
        <f>E24</f>
        <v>0</v>
      </c>
      <c r="F22" s="73"/>
      <c r="G22" s="71">
        <v>717100</v>
      </c>
      <c r="H22" s="74">
        <f>H23</f>
        <v>2111549029</v>
      </c>
      <c r="I22" s="74">
        <f>I24</f>
        <v>0</v>
      </c>
      <c r="J22" s="74">
        <f>J24+J25</f>
        <v>0</v>
      </c>
      <c r="K22" s="74">
        <f>K23</f>
        <v>2114178973</v>
      </c>
      <c r="L22" s="74">
        <f>L23</f>
        <v>1820392525</v>
      </c>
      <c r="M22" s="75">
        <f t="shared" si="2"/>
        <v>100.12455045863868</v>
      </c>
      <c r="N22" s="76">
        <f t="shared" si="1"/>
        <v>116.13863185908215</v>
      </c>
    </row>
    <row r="23" spans="1:16" s="77" customFormat="1" ht="20.25" customHeight="1">
      <c r="A23" s="89">
        <v>17</v>
      </c>
      <c r="B23" s="90" t="s">
        <v>210</v>
      </c>
      <c r="C23" s="91"/>
      <c r="D23" s="91"/>
      <c r="E23" s="91"/>
      <c r="F23" s="91"/>
      <c r="G23" s="92">
        <v>717110</v>
      </c>
      <c r="H23" s="93">
        <f>H24+H25</f>
        <v>2111549029</v>
      </c>
      <c r="I23" s="93"/>
      <c r="J23" s="93"/>
      <c r="K23" s="144">
        <f>K24+K25</f>
        <v>2114178973</v>
      </c>
      <c r="L23" s="93">
        <f>L24+L25</f>
        <v>1820392525</v>
      </c>
      <c r="M23" s="81">
        <f t="shared" si="2"/>
        <v>100.12455045863868</v>
      </c>
      <c r="N23" s="87">
        <f t="shared" si="1"/>
        <v>116.13863185908215</v>
      </c>
      <c r="P23" s="78"/>
    </row>
    <row r="24" spans="1:16" s="50" customFormat="1" ht="15.75" customHeight="1">
      <c r="A24" s="89">
        <v>18</v>
      </c>
      <c r="B24" s="94" t="s">
        <v>211</v>
      </c>
      <c r="C24" s="91"/>
      <c r="D24" s="91"/>
      <c r="E24" s="91"/>
      <c r="F24" s="91"/>
      <c r="G24" s="92">
        <v>717111</v>
      </c>
      <c r="H24" s="93">
        <v>1211280885</v>
      </c>
      <c r="I24" s="93"/>
      <c r="J24" s="93"/>
      <c r="K24" s="87">
        <v>1280518473</v>
      </c>
      <c r="L24" s="144">
        <v>1285543825</v>
      </c>
      <c r="M24" s="81">
        <f t="shared" si="2"/>
        <v>105.71606378482561</v>
      </c>
      <c r="N24" s="87">
        <f t="shared" si="1"/>
        <v>99.60908746148735</v>
      </c>
      <c r="P24" s="64"/>
    </row>
    <row r="25" spans="1:17" s="50" customFormat="1" ht="16.5" customHeight="1">
      <c r="A25" s="95">
        <v>19</v>
      </c>
      <c r="B25" s="85" t="s">
        <v>212</v>
      </c>
      <c r="C25" s="86"/>
      <c r="D25" s="86"/>
      <c r="E25" s="86"/>
      <c r="F25" s="86"/>
      <c r="G25" s="85">
        <v>717112</v>
      </c>
      <c r="H25" s="82">
        <v>900268144</v>
      </c>
      <c r="I25" s="82"/>
      <c r="J25" s="82"/>
      <c r="K25" s="87">
        <v>833660500</v>
      </c>
      <c r="L25" s="87">
        <v>534848700</v>
      </c>
      <c r="M25" s="81">
        <f t="shared" si="2"/>
        <v>92.60135500251579</v>
      </c>
      <c r="N25" s="87">
        <f t="shared" si="1"/>
        <v>155.8684727101328</v>
      </c>
      <c r="Q25" s="64"/>
    </row>
    <row r="26" spans="1:17" s="77" customFormat="1" ht="18.75" customHeight="1">
      <c r="A26" s="88">
        <v>20</v>
      </c>
      <c r="B26" s="71" t="s">
        <v>153</v>
      </c>
      <c r="C26" s="73"/>
      <c r="D26" s="73"/>
      <c r="E26" s="73">
        <f>E27</f>
        <v>0</v>
      </c>
      <c r="F26" s="73"/>
      <c r="G26" s="71">
        <v>719000</v>
      </c>
      <c r="H26" s="74">
        <f>H27</f>
        <v>21000</v>
      </c>
      <c r="I26" s="74">
        <f>I27</f>
        <v>0</v>
      </c>
      <c r="J26" s="74">
        <f>J27</f>
        <v>0</v>
      </c>
      <c r="K26" s="74">
        <f>K27</f>
        <v>29190</v>
      </c>
      <c r="L26" s="74">
        <f>L27</f>
        <v>14248</v>
      </c>
      <c r="M26" s="75">
        <f t="shared" si="2"/>
        <v>139</v>
      </c>
      <c r="N26" s="76">
        <f t="shared" si="1"/>
        <v>204.8708590679394</v>
      </c>
      <c r="Q26" s="78"/>
    </row>
    <row r="27" spans="1:14" s="77" customFormat="1" ht="15" customHeight="1">
      <c r="A27" s="88">
        <v>21</v>
      </c>
      <c r="B27" s="71" t="s">
        <v>172</v>
      </c>
      <c r="C27" s="73"/>
      <c r="D27" s="73"/>
      <c r="E27" s="73">
        <f>E29+E30</f>
        <v>0</v>
      </c>
      <c r="F27" s="73"/>
      <c r="G27" s="71">
        <v>719100</v>
      </c>
      <c r="H27" s="74">
        <f>H28</f>
        <v>21000</v>
      </c>
      <c r="I27" s="74">
        <f>I29+I30</f>
        <v>0</v>
      </c>
      <c r="J27" s="74">
        <f>J29+J30</f>
        <v>0</v>
      </c>
      <c r="K27" s="74">
        <f>K28</f>
        <v>29190</v>
      </c>
      <c r="L27" s="74">
        <f>L28</f>
        <v>14248</v>
      </c>
      <c r="M27" s="75">
        <f t="shared" si="2"/>
        <v>139</v>
      </c>
      <c r="N27" s="76">
        <f t="shared" si="1"/>
        <v>204.8708590679394</v>
      </c>
    </row>
    <row r="28" spans="1:14" s="77" customFormat="1" ht="15" customHeight="1">
      <c r="A28" s="95">
        <v>22</v>
      </c>
      <c r="B28" s="85" t="s">
        <v>154</v>
      </c>
      <c r="C28" s="73"/>
      <c r="D28" s="73"/>
      <c r="E28" s="73"/>
      <c r="F28" s="73"/>
      <c r="G28" s="85">
        <v>719110</v>
      </c>
      <c r="H28" s="82">
        <f>H29+H30</f>
        <v>21000</v>
      </c>
      <c r="I28" s="74"/>
      <c r="J28" s="74"/>
      <c r="K28" s="82">
        <f>K29+K30</f>
        <v>29190</v>
      </c>
      <c r="L28" s="82">
        <f>L29+L30</f>
        <v>14248</v>
      </c>
      <c r="M28" s="81">
        <f t="shared" si="2"/>
        <v>139</v>
      </c>
      <c r="N28" s="87">
        <f t="shared" si="1"/>
        <v>204.8708590679394</v>
      </c>
    </row>
    <row r="29" spans="1:14" s="50" customFormat="1" ht="27" customHeight="1">
      <c r="A29" s="95">
        <v>23</v>
      </c>
      <c r="B29" s="96" t="s">
        <v>54</v>
      </c>
      <c r="C29" s="86"/>
      <c r="D29" s="86"/>
      <c r="E29" s="86"/>
      <c r="F29" s="86"/>
      <c r="G29" s="85">
        <v>719114</v>
      </c>
      <c r="H29" s="93">
        <v>21000</v>
      </c>
      <c r="I29" s="82"/>
      <c r="J29" s="82"/>
      <c r="K29" s="87">
        <v>28213</v>
      </c>
      <c r="L29" s="87">
        <v>12420</v>
      </c>
      <c r="M29" s="81">
        <f t="shared" si="2"/>
        <v>134.34761904761905</v>
      </c>
      <c r="N29" s="87">
        <f t="shared" si="1"/>
        <v>227.15780998389695</v>
      </c>
    </row>
    <row r="30" spans="1:17" s="50" customFormat="1" ht="27.75" customHeight="1">
      <c r="A30" s="95">
        <v>24</v>
      </c>
      <c r="B30" s="96" t="s">
        <v>54</v>
      </c>
      <c r="C30" s="86"/>
      <c r="D30" s="86"/>
      <c r="E30" s="86"/>
      <c r="F30" s="86"/>
      <c r="G30" s="85">
        <v>719115</v>
      </c>
      <c r="H30" s="82">
        <v>0</v>
      </c>
      <c r="I30" s="82"/>
      <c r="J30" s="82"/>
      <c r="K30" s="87">
        <v>977</v>
      </c>
      <c r="L30" s="87">
        <v>1828</v>
      </c>
      <c r="M30" s="81"/>
      <c r="N30" s="87">
        <f t="shared" si="1"/>
        <v>53.44638949671773</v>
      </c>
      <c r="Q30" s="64"/>
    </row>
    <row r="31" spans="1:14" s="77" customFormat="1" ht="15" customHeight="1">
      <c r="A31" s="71">
        <v>25</v>
      </c>
      <c r="B31" s="72" t="s">
        <v>155</v>
      </c>
      <c r="C31" s="73">
        <f>C32</f>
        <v>0</v>
      </c>
      <c r="D31" s="73"/>
      <c r="E31" s="73">
        <f aca="true" t="shared" si="3" ref="E31:L31">E32</f>
        <v>0</v>
      </c>
      <c r="F31" s="73">
        <f t="shared" si="3"/>
        <v>0</v>
      </c>
      <c r="G31" s="71">
        <v>777700</v>
      </c>
      <c r="H31" s="74">
        <f t="shared" si="3"/>
        <v>30000</v>
      </c>
      <c r="I31" s="74">
        <f t="shared" si="3"/>
        <v>0</v>
      </c>
      <c r="J31" s="74">
        <f t="shared" si="3"/>
        <v>0</v>
      </c>
      <c r="K31" s="74">
        <f t="shared" si="3"/>
        <v>49280</v>
      </c>
      <c r="L31" s="74">
        <f t="shared" si="3"/>
        <v>27733</v>
      </c>
      <c r="M31" s="75">
        <f aca="true" t="shared" si="4" ref="M31:M38">K31/H31*100</f>
        <v>164.26666666666668</v>
      </c>
      <c r="N31" s="76">
        <f t="shared" si="1"/>
        <v>177.69444344282985</v>
      </c>
    </row>
    <row r="32" spans="1:14" s="50" customFormat="1" ht="17.25" customHeight="1">
      <c r="A32" s="85">
        <v>26</v>
      </c>
      <c r="B32" s="96" t="s">
        <v>36</v>
      </c>
      <c r="C32" s="86"/>
      <c r="D32" s="86"/>
      <c r="E32" s="86"/>
      <c r="F32" s="86"/>
      <c r="G32" s="85">
        <v>777770</v>
      </c>
      <c r="H32" s="82">
        <v>30000</v>
      </c>
      <c r="I32" s="82"/>
      <c r="J32" s="82"/>
      <c r="K32" s="82">
        <v>49280</v>
      </c>
      <c r="L32" s="82">
        <v>27733</v>
      </c>
      <c r="M32" s="81">
        <f t="shared" si="4"/>
        <v>164.26666666666668</v>
      </c>
      <c r="N32" s="87">
        <f t="shared" si="1"/>
        <v>177.69444344282985</v>
      </c>
    </row>
    <row r="33" spans="1:14" s="70" customFormat="1" ht="27" customHeight="1">
      <c r="A33" s="97">
        <v>27</v>
      </c>
      <c r="B33" s="97" t="s">
        <v>174</v>
      </c>
      <c r="C33" s="98" t="e">
        <f>C34+C81+C210</f>
        <v>#REF!</v>
      </c>
      <c r="D33" s="98"/>
      <c r="E33" s="98" t="e">
        <f>E34+E81+E210</f>
        <v>#REF!</v>
      </c>
      <c r="F33" s="98" t="e">
        <f>F34+F81+F210</f>
        <v>#REF!</v>
      </c>
      <c r="G33" s="98"/>
      <c r="H33" s="69">
        <f>H34+H81+H210</f>
        <v>522299998</v>
      </c>
      <c r="I33" s="69" t="e">
        <f>I34+I81+I210</f>
        <v>#REF!</v>
      </c>
      <c r="J33" s="69" t="e">
        <f>J34+J81+J210</f>
        <v>#REF!</v>
      </c>
      <c r="K33" s="69">
        <f>K34+K81+K210</f>
        <v>308571040.2</v>
      </c>
      <c r="L33" s="69">
        <f>L34+L81+L210</f>
        <v>400526475</v>
      </c>
      <c r="M33" s="68">
        <f t="shared" si="4"/>
        <v>59.079272713303745</v>
      </c>
      <c r="N33" s="69">
        <f aca="true" t="shared" si="5" ref="N33:N40">K33/L33*100</f>
        <v>77.04135917606945</v>
      </c>
    </row>
    <row r="34" spans="1:14" s="77" customFormat="1" ht="28.5" customHeight="1">
      <c r="A34" s="71">
        <v>28</v>
      </c>
      <c r="B34" s="72" t="s">
        <v>156</v>
      </c>
      <c r="C34" s="73" t="e">
        <f>C35+C49+#REF!+#REF!</f>
        <v>#REF!</v>
      </c>
      <c r="D34" s="73"/>
      <c r="E34" s="73" t="e">
        <f>E35+E49+#REF!+#REF!</f>
        <v>#REF!</v>
      </c>
      <c r="F34" s="73" t="e">
        <f>F35+F49+#REF!+#REF!</f>
        <v>#REF!</v>
      </c>
      <c r="G34" s="71">
        <v>721000</v>
      </c>
      <c r="H34" s="74">
        <f>H35+H49+H63+H69+H71+H77</f>
        <v>380039817</v>
      </c>
      <c r="I34" s="74" t="e">
        <f>I35+I49+I63</f>
        <v>#REF!</v>
      </c>
      <c r="J34" s="74" t="e">
        <f>J35+J49+J63+J69+J71+J77</f>
        <v>#REF!</v>
      </c>
      <c r="K34" s="74">
        <f>K35+K49+K63+K69+K71+K77</f>
        <v>185247807</v>
      </c>
      <c r="L34" s="74">
        <f>L35+L49+L63+L69+L71+L77</f>
        <v>237902016</v>
      </c>
      <c r="M34" s="75">
        <f t="shared" si="4"/>
        <v>48.74431538840574</v>
      </c>
      <c r="N34" s="76">
        <f t="shared" si="5"/>
        <v>77.86727078428794</v>
      </c>
    </row>
    <row r="35" spans="1:17" s="77" customFormat="1" ht="27" customHeight="1">
      <c r="A35" s="71">
        <v>29</v>
      </c>
      <c r="B35" s="72" t="s">
        <v>157</v>
      </c>
      <c r="C35" s="73">
        <f>C36+C41+C46</f>
        <v>0</v>
      </c>
      <c r="D35" s="73"/>
      <c r="E35" s="73">
        <f aca="true" t="shared" si="6" ref="E35:L35">E36+E41+E46</f>
        <v>0</v>
      </c>
      <c r="F35" s="73">
        <f t="shared" si="6"/>
        <v>0</v>
      </c>
      <c r="G35" s="71">
        <v>721100</v>
      </c>
      <c r="H35" s="74">
        <f>H36+H41+H46</f>
        <v>328426066</v>
      </c>
      <c r="I35" s="74">
        <f t="shared" si="6"/>
        <v>0</v>
      </c>
      <c r="J35" s="74">
        <f t="shared" si="6"/>
        <v>0</v>
      </c>
      <c r="K35" s="74">
        <f t="shared" si="6"/>
        <v>176274923</v>
      </c>
      <c r="L35" s="74">
        <f t="shared" si="6"/>
        <v>228831518</v>
      </c>
      <c r="M35" s="75">
        <f t="shared" si="4"/>
        <v>53.67263480237893</v>
      </c>
      <c r="N35" s="76">
        <f t="shared" si="5"/>
        <v>77.03262406361347</v>
      </c>
      <c r="Q35" s="78"/>
    </row>
    <row r="36" spans="1:14" s="50" customFormat="1" ht="15.75" customHeight="1">
      <c r="A36" s="85">
        <v>30</v>
      </c>
      <c r="B36" s="85" t="s">
        <v>158</v>
      </c>
      <c r="C36" s="86">
        <f>C37+C38+C40</f>
        <v>0</v>
      </c>
      <c r="D36" s="86"/>
      <c r="E36" s="86">
        <f>E37+E38+E40</f>
        <v>0</v>
      </c>
      <c r="F36" s="86"/>
      <c r="G36" s="85">
        <v>721110</v>
      </c>
      <c r="H36" s="82">
        <f>H37+H38+H39+H40</f>
        <v>30161000</v>
      </c>
      <c r="I36" s="82">
        <f>I37+I38+I39+I40</f>
        <v>0</v>
      </c>
      <c r="J36" s="82">
        <f>J37+J38+J39+J40</f>
        <v>0</v>
      </c>
      <c r="K36" s="82">
        <f>K37+K38+K39+K40</f>
        <v>152411</v>
      </c>
      <c r="L36" s="82">
        <f>L37+L38+L39+L40</f>
        <v>34166285</v>
      </c>
      <c r="M36" s="81">
        <f t="shared" si="4"/>
        <v>0.5053247571366998</v>
      </c>
      <c r="N36" s="87">
        <f t="shared" si="5"/>
        <v>0.44608595871631934</v>
      </c>
    </row>
    <row r="37" spans="1:17" s="50" customFormat="1" ht="18" customHeight="1">
      <c r="A37" s="85">
        <v>31</v>
      </c>
      <c r="B37" s="85" t="s">
        <v>213</v>
      </c>
      <c r="C37" s="86"/>
      <c r="D37" s="86"/>
      <c r="E37" s="86"/>
      <c r="F37" s="86"/>
      <c r="G37" s="85">
        <v>721111</v>
      </c>
      <c r="H37" s="87">
        <v>30000000</v>
      </c>
      <c r="I37" s="82"/>
      <c r="J37" s="82"/>
      <c r="K37" s="87">
        <v>0</v>
      </c>
      <c r="L37" s="87">
        <v>34093128</v>
      </c>
      <c r="M37" s="81">
        <f t="shared" si="4"/>
        <v>0</v>
      </c>
      <c r="N37" s="87"/>
      <c r="Q37" s="64"/>
    </row>
    <row r="38" spans="1:17" s="50" customFormat="1" ht="28.5" customHeight="1">
      <c r="A38" s="85">
        <v>32</v>
      </c>
      <c r="B38" s="96" t="s">
        <v>214</v>
      </c>
      <c r="C38" s="86"/>
      <c r="D38" s="86"/>
      <c r="E38" s="86"/>
      <c r="F38" s="86"/>
      <c r="G38" s="85">
        <v>721112</v>
      </c>
      <c r="H38" s="82">
        <v>100000</v>
      </c>
      <c r="I38" s="82"/>
      <c r="J38" s="82"/>
      <c r="K38" s="82">
        <v>132771</v>
      </c>
      <c r="L38" s="82">
        <v>68337</v>
      </c>
      <c r="M38" s="81">
        <f t="shared" si="4"/>
        <v>132.771</v>
      </c>
      <c r="N38" s="87">
        <f t="shared" si="5"/>
        <v>194.2885991483384</v>
      </c>
      <c r="Q38" s="64"/>
    </row>
    <row r="39" spans="1:14" s="50" customFormat="1" ht="15" customHeight="1">
      <c r="A39" s="95">
        <v>33</v>
      </c>
      <c r="B39" s="85" t="s">
        <v>138</v>
      </c>
      <c r="C39" s="86"/>
      <c r="D39" s="86"/>
      <c r="E39" s="86"/>
      <c r="F39" s="86"/>
      <c r="G39" s="85">
        <v>721113</v>
      </c>
      <c r="H39" s="82">
        <v>60000</v>
      </c>
      <c r="I39" s="82"/>
      <c r="J39" s="82"/>
      <c r="K39" s="87">
        <v>19000</v>
      </c>
      <c r="L39" s="87">
        <v>4500</v>
      </c>
      <c r="M39" s="76"/>
      <c r="N39" s="87"/>
    </row>
    <row r="40" spans="1:14" s="50" customFormat="1" ht="15" customHeight="1">
      <c r="A40" s="85">
        <v>34</v>
      </c>
      <c r="B40" s="85" t="s">
        <v>17</v>
      </c>
      <c r="C40" s="86"/>
      <c r="D40" s="86"/>
      <c r="E40" s="86"/>
      <c r="F40" s="86"/>
      <c r="G40" s="85">
        <v>721119</v>
      </c>
      <c r="H40" s="82">
        <v>1000</v>
      </c>
      <c r="I40" s="82"/>
      <c r="J40" s="82"/>
      <c r="K40" s="82">
        <v>640</v>
      </c>
      <c r="L40" s="82">
        <v>320</v>
      </c>
      <c r="M40" s="81">
        <f aca="true" t="shared" si="7" ref="M40:M47">K40/H40*100</f>
        <v>64</v>
      </c>
      <c r="N40" s="87">
        <f t="shared" si="5"/>
        <v>200</v>
      </c>
    </row>
    <row r="41" spans="1:14" s="50" customFormat="1" ht="15" customHeight="1">
      <c r="A41" s="85">
        <v>35</v>
      </c>
      <c r="B41" s="85" t="s">
        <v>159</v>
      </c>
      <c r="C41" s="86"/>
      <c r="D41" s="86"/>
      <c r="E41" s="86"/>
      <c r="F41" s="86"/>
      <c r="G41" s="85">
        <v>721120</v>
      </c>
      <c r="H41" s="82">
        <f>H42+H43+H44+H45</f>
        <v>306200</v>
      </c>
      <c r="I41" s="82"/>
      <c r="J41" s="82"/>
      <c r="K41" s="82">
        <f>K42+K43+K44+K45</f>
        <v>126689</v>
      </c>
      <c r="L41" s="82">
        <f>L42+L43+L44+L45</f>
        <v>238083</v>
      </c>
      <c r="M41" s="81">
        <f t="shared" si="7"/>
        <v>41.37459177008491</v>
      </c>
      <c r="N41" s="87">
        <f>K41/L41*100</f>
        <v>53.21211510271628</v>
      </c>
    </row>
    <row r="42" spans="1:14" s="50" customFormat="1" ht="15" customHeight="1">
      <c r="A42" s="85">
        <v>36</v>
      </c>
      <c r="B42" s="85" t="s">
        <v>55</v>
      </c>
      <c r="C42" s="86"/>
      <c r="D42" s="86"/>
      <c r="E42" s="86"/>
      <c r="F42" s="86"/>
      <c r="G42" s="85">
        <v>721121</v>
      </c>
      <c r="H42" s="82">
        <v>5000</v>
      </c>
      <c r="I42" s="82"/>
      <c r="J42" s="82"/>
      <c r="K42" s="82">
        <v>1396</v>
      </c>
      <c r="L42" s="82">
        <v>1920</v>
      </c>
      <c r="M42" s="81">
        <f t="shared" si="7"/>
        <v>27.92</v>
      </c>
      <c r="N42" s="87">
        <f>K42/L42*100</f>
        <v>72.70833333333333</v>
      </c>
    </row>
    <row r="43" spans="1:14" s="50" customFormat="1" ht="15" customHeight="1">
      <c r="A43" s="85">
        <v>37</v>
      </c>
      <c r="B43" s="85" t="s">
        <v>19</v>
      </c>
      <c r="C43" s="86"/>
      <c r="D43" s="86"/>
      <c r="E43" s="86"/>
      <c r="F43" s="86"/>
      <c r="G43" s="85">
        <v>721122</v>
      </c>
      <c r="H43" s="82">
        <v>100000</v>
      </c>
      <c r="I43" s="82"/>
      <c r="J43" s="82"/>
      <c r="K43" s="82">
        <v>53326</v>
      </c>
      <c r="L43" s="82">
        <v>111129</v>
      </c>
      <c r="M43" s="81">
        <f t="shared" si="7"/>
        <v>53.32599999999999</v>
      </c>
      <c r="N43" s="87">
        <f>K43/L43*100</f>
        <v>47.985674306436664</v>
      </c>
    </row>
    <row r="44" spans="1:14" s="50" customFormat="1" ht="15" customHeight="1">
      <c r="A44" s="95">
        <v>38</v>
      </c>
      <c r="B44" s="85" t="s">
        <v>125</v>
      </c>
      <c r="C44" s="86"/>
      <c r="D44" s="86"/>
      <c r="E44" s="86"/>
      <c r="F44" s="86"/>
      <c r="G44" s="85">
        <v>721123</v>
      </c>
      <c r="H44" s="82">
        <v>200</v>
      </c>
      <c r="I44" s="82"/>
      <c r="J44" s="82"/>
      <c r="K44" s="82">
        <v>104</v>
      </c>
      <c r="L44" s="82">
        <v>0</v>
      </c>
      <c r="M44" s="87">
        <f t="shared" si="7"/>
        <v>52</v>
      </c>
      <c r="N44" s="87"/>
    </row>
    <row r="45" spans="1:14" s="50" customFormat="1" ht="15" customHeight="1">
      <c r="A45" s="95">
        <v>39</v>
      </c>
      <c r="B45" s="85" t="s">
        <v>120</v>
      </c>
      <c r="C45" s="86"/>
      <c r="D45" s="86"/>
      <c r="E45" s="86"/>
      <c r="F45" s="86"/>
      <c r="G45" s="85">
        <v>721129</v>
      </c>
      <c r="H45" s="82">
        <v>201000</v>
      </c>
      <c r="I45" s="82"/>
      <c r="J45" s="82"/>
      <c r="K45" s="82">
        <v>71863</v>
      </c>
      <c r="L45" s="82">
        <v>125034</v>
      </c>
      <c r="M45" s="81">
        <f t="shared" si="7"/>
        <v>35.75273631840796</v>
      </c>
      <c r="N45" s="87">
        <f aca="true" t="shared" si="8" ref="N45:N56">K45/L45*100</f>
        <v>57.47476686341315</v>
      </c>
    </row>
    <row r="46" spans="1:14" s="50" customFormat="1" ht="15" customHeight="1">
      <c r="A46" s="85">
        <v>40</v>
      </c>
      <c r="B46" s="85" t="s">
        <v>269</v>
      </c>
      <c r="C46" s="86">
        <f>C47</f>
        <v>0</v>
      </c>
      <c r="D46" s="86"/>
      <c r="E46" s="86">
        <f>E47</f>
        <v>0</v>
      </c>
      <c r="F46" s="86"/>
      <c r="G46" s="85">
        <v>721190</v>
      </c>
      <c r="H46" s="82">
        <f>H47</f>
        <v>297958866</v>
      </c>
      <c r="I46" s="82">
        <f>I47</f>
        <v>0</v>
      </c>
      <c r="J46" s="82">
        <f>J47</f>
        <v>0</v>
      </c>
      <c r="K46" s="82">
        <f>K47+K48</f>
        <v>175995823</v>
      </c>
      <c r="L46" s="82">
        <f>L47+L48</f>
        <v>194427150</v>
      </c>
      <c r="M46" s="81">
        <f t="shared" si="7"/>
        <v>59.06715425611802</v>
      </c>
      <c r="N46" s="87">
        <f t="shared" si="8"/>
        <v>90.52018866706631</v>
      </c>
    </row>
    <row r="47" spans="1:14" s="50" customFormat="1" ht="15" customHeight="1">
      <c r="A47" s="85">
        <v>41</v>
      </c>
      <c r="B47" s="99" t="s">
        <v>215</v>
      </c>
      <c r="C47" s="86"/>
      <c r="D47" s="86"/>
      <c r="E47" s="86"/>
      <c r="F47" s="86"/>
      <c r="G47" s="85">
        <v>721192</v>
      </c>
      <c r="H47" s="87">
        <v>297958866</v>
      </c>
      <c r="I47" s="82"/>
      <c r="J47" s="82"/>
      <c r="K47" s="87">
        <v>175973447</v>
      </c>
      <c r="L47" s="87">
        <v>194411273</v>
      </c>
      <c r="M47" s="81">
        <f t="shared" si="7"/>
        <v>59.05964449468672</v>
      </c>
      <c r="N47" s="100">
        <f t="shared" si="8"/>
        <v>90.51607156545907</v>
      </c>
    </row>
    <row r="48" spans="1:14" s="50" customFormat="1" ht="27.75" customHeight="1">
      <c r="A48" s="95" t="s">
        <v>267</v>
      </c>
      <c r="B48" s="120" t="s">
        <v>268</v>
      </c>
      <c r="C48" s="86"/>
      <c r="D48" s="86"/>
      <c r="E48" s="86"/>
      <c r="F48" s="86"/>
      <c r="G48" s="85">
        <v>721193</v>
      </c>
      <c r="H48" s="87"/>
      <c r="I48" s="82"/>
      <c r="J48" s="82"/>
      <c r="K48" s="87">
        <v>22376</v>
      </c>
      <c r="L48" s="87">
        <v>15877</v>
      </c>
      <c r="M48" s="81"/>
      <c r="N48" s="100">
        <f t="shared" si="8"/>
        <v>140.93342571014676</v>
      </c>
    </row>
    <row r="49" spans="1:17" s="77" customFormat="1" ht="18" customHeight="1">
      <c r="A49" s="71">
        <v>42</v>
      </c>
      <c r="B49" s="101" t="s">
        <v>173</v>
      </c>
      <c r="C49" s="73"/>
      <c r="D49" s="73"/>
      <c r="E49" s="73" t="e">
        <f>E50+#REF!+E58</f>
        <v>#REF!</v>
      </c>
      <c r="F49" s="73">
        <f>F50+F58</f>
        <v>0</v>
      </c>
      <c r="G49" s="71">
        <v>721200</v>
      </c>
      <c r="H49" s="74">
        <f>H50+H55+H58</f>
        <v>15213315</v>
      </c>
      <c r="I49" s="74" t="e">
        <f>I50+#REF!+I58</f>
        <v>#REF!</v>
      </c>
      <c r="J49" s="74" t="e">
        <f>J50+J58</f>
        <v>#REF!</v>
      </c>
      <c r="K49" s="74">
        <f>K50+K55+K58</f>
        <v>8669530</v>
      </c>
      <c r="L49" s="74">
        <f>L50+L55+L58</f>
        <v>8569081</v>
      </c>
      <c r="M49" s="75">
        <f aca="true" t="shared" si="9" ref="M49:M56">K49/H49*100</f>
        <v>56.98646218789265</v>
      </c>
      <c r="N49" s="102">
        <f t="shared" si="8"/>
        <v>101.17222605317886</v>
      </c>
      <c r="Q49" s="78"/>
    </row>
    <row r="50" spans="1:14" s="50" customFormat="1" ht="27" customHeight="1">
      <c r="A50" s="85">
        <v>43</v>
      </c>
      <c r="B50" s="103" t="s">
        <v>160</v>
      </c>
      <c r="C50" s="86"/>
      <c r="D50" s="86"/>
      <c r="E50" s="86" t="e">
        <f>E51+#REF!+#REF!+#REF!+E54</f>
        <v>#REF!</v>
      </c>
      <c r="F50" s="86"/>
      <c r="G50" s="85">
        <v>721210</v>
      </c>
      <c r="H50" s="82">
        <f>H51+H52+H53+H54</f>
        <v>2791863</v>
      </c>
      <c r="I50" s="82" t="e">
        <f>I51+#REF!+#REF!+#REF!+I54</f>
        <v>#REF!</v>
      </c>
      <c r="J50" s="82" t="e">
        <f>J51+#REF!+J54</f>
        <v>#REF!</v>
      </c>
      <c r="K50" s="82">
        <f>K51+K52+K53+K54</f>
        <v>1639028</v>
      </c>
      <c r="L50" s="82">
        <f>L51+L52+L53+L54</f>
        <v>1210820</v>
      </c>
      <c r="M50" s="81">
        <f t="shared" si="9"/>
        <v>58.707321956700596</v>
      </c>
      <c r="N50" s="87">
        <f t="shared" si="8"/>
        <v>135.365124461109</v>
      </c>
    </row>
    <row r="51" spans="1:14" s="50" customFormat="1" ht="15" customHeight="1">
      <c r="A51" s="85">
        <v>44</v>
      </c>
      <c r="B51" s="104" t="s">
        <v>18</v>
      </c>
      <c r="C51" s="86"/>
      <c r="D51" s="86"/>
      <c r="E51" s="86"/>
      <c r="F51" s="86"/>
      <c r="G51" s="85">
        <v>721211</v>
      </c>
      <c r="H51" s="82">
        <v>474511</v>
      </c>
      <c r="I51" s="82"/>
      <c r="J51" s="82"/>
      <c r="K51" s="82">
        <v>29115</v>
      </c>
      <c r="L51" s="82">
        <v>166875</v>
      </c>
      <c r="M51" s="81">
        <f t="shared" si="9"/>
        <v>6.135790318875642</v>
      </c>
      <c r="N51" s="87">
        <f t="shared" si="8"/>
        <v>17.447191011235955</v>
      </c>
    </row>
    <row r="52" spans="1:17" s="50" customFormat="1" ht="15" customHeight="1">
      <c r="A52" s="95">
        <v>45</v>
      </c>
      <c r="B52" s="104" t="s">
        <v>216</v>
      </c>
      <c r="C52" s="86"/>
      <c r="D52" s="86"/>
      <c r="E52" s="86"/>
      <c r="F52" s="86"/>
      <c r="G52" s="85">
        <v>721214</v>
      </c>
      <c r="H52" s="82">
        <v>100</v>
      </c>
      <c r="I52" s="82"/>
      <c r="J52" s="82"/>
      <c r="K52" s="82">
        <v>0</v>
      </c>
      <c r="L52" s="82">
        <v>0</v>
      </c>
      <c r="M52" s="81">
        <f t="shared" si="9"/>
        <v>0</v>
      </c>
      <c r="N52" s="87"/>
      <c r="Q52" s="64"/>
    </row>
    <row r="53" spans="1:14" s="50" customFormat="1" ht="15" customHeight="1">
      <c r="A53" s="95">
        <v>46</v>
      </c>
      <c r="B53" s="85" t="s">
        <v>32</v>
      </c>
      <c r="C53" s="86"/>
      <c r="D53" s="86"/>
      <c r="E53" s="86"/>
      <c r="F53" s="86"/>
      <c r="G53" s="85">
        <v>721215</v>
      </c>
      <c r="H53" s="82">
        <v>300000</v>
      </c>
      <c r="I53" s="82"/>
      <c r="J53" s="82"/>
      <c r="K53" s="82">
        <v>860725</v>
      </c>
      <c r="L53" s="82">
        <v>240141</v>
      </c>
      <c r="M53" s="81">
        <f t="shared" si="9"/>
        <v>286.9083333333333</v>
      </c>
      <c r="N53" s="87">
        <f t="shared" si="8"/>
        <v>358.4248420719494</v>
      </c>
    </row>
    <row r="54" spans="1:14" s="50" customFormat="1" ht="15" customHeight="1">
      <c r="A54" s="85">
        <v>47</v>
      </c>
      <c r="B54" s="104" t="s">
        <v>266</v>
      </c>
      <c r="C54" s="86"/>
      <c r="D54" s="86"/>
      <c r="E54" s="86"/>
      <c r="F54" s="86"/>
      <c r="G54" s="85">
        <v>721219</v>
      </c>
      <c r="H54" s="82">
        <v>2017252</v>
      </c>
      <c r="I54" s="82"/>
      <c r="J54" s="82"/>
      <c r="K54" s="87">
        <v>749188</v>
      </c>
      <c r="L54" s="87">
        <v>803804</v>
      </c>
      <c r="M54" s="81">
        <f t="shared" si="9"/>
        <v>37.139038652582826</v>
      </c>
      <c r="N54" s="87">
        <f t="shared" si="8"/>
        <v>93.20530875686113</v>
      </c>
    </row>
    <row r="55" spans="1:14" s="50" customFormat="1" ht="15" customHeight="1">
      <c r="A55" s="95">
        <v>48</v>
      </c>
      <c r="B55" s="104" t="s">
        <v>161</v>
      </c>
      <c r="C55" s="86"/>
      <c r="D55" s="86"/>
      <c r="E55" s="86"/>
      <c r="F55" s="86"/>
      <c r="G55" s="85">
        <v>721220</v>
      </c>
      <c r="H55" s="87">
        <f>H56+H57</f>
        <v>500000</v>
      </c>
      <c r="I55" s="82"/>
      <c r="J55" s="82"/>
      <c r="K55" s="87">
        <f>K56+K57</f>
        <v>60170</v>
      </c>
      <c r="L55" s="87">
        <f>L56+L57</f>
        <v>63431</v>
      </c>
      <c r="M55" s="81">
        <f t="shared" si="9"/>
        <v>12.034</v>
      </c>
      <c r="N55" s="87">
        <f t="shared" si="8"/>
        <v>94.85898062461573</v>
      </c>
    </row>
    <row r="56" spans="1:14" s="50" customFormat="1" ht="15" customHeight="1">
      <c r="A56" s="95">
        <v>49</v>
      </c>
      <c r="B56" s="104" t="s">
        <v>129</v>
      </c>
      <c r="C56" s="86"/>
      <c r="D56" s="86"/>
      <c r="E56" s="86"/>
      <c r="F56" s="86"/>
      <c r="G56" s="85">
        <v>721227</v>
      </c>
      <c r="H56" s="82">
        <v>500000</v>
      </c>
      <c r="I56" s="82"/>
      <c r="J56" s="82"/>
      <c r="K56" s="87">
        <v>60170</v>
      </c>
      <c r="L56" s="87">
        <v>63431</v>
      </c>
      <c r="M56" s="81">
        <f t="shared" si="9"/>
        <v>12.034</v>
      </c>
      <c r="N56" s="87">
        <f t="shared" si="8"/>
        <v>94.85898062461573</v>
      </c>
    </row>
    <row r="57" spans="1:14" s="50" customFormat="1" ht="15" customHeight="1">
      <c r="A57" s="95">
        <v>50</v>
      </c>
      <c r="B57" s="104" t="s">
        <v>144</v>
      </c>
      <c r="C57" s="86"/>
      <c r="D57" s="86"/>
      <c r="E57" s="86"/>
      <c r="F57" s="86"/>
      <c r="G57" s="85">
        <v>721229</v>
      </c>
      <c r="H57" s="82">
        <v>0</v>
      </c>
      <c r="I57" s="82"/>
      <c r="J57" s="82"/>
      <c r="K57" s="87">
        <v>0</v>
      </c>
      <c r="L57" s="87">
        <v>0</v>
      </c>
      <c r="M57" s="81">
        <v>0</v>
      </c>
      <c r="N57" s="87">
        <v>0</v>
      </c>
    </row>
    <row r="58" spans="1:14" s="50" customFormat="1" ht="15" customHeight="1">
      <c r="A58" s="95">
        <v>51</v>
      </c>
      <c r="B58" s="85" t="s">
        <v>162</v>
      </c>
      <c r="C58" s="86" t="e">
        <f>#REF!</f>
        <v>#REF!</v>
      </c>
      <c r="D58" s="86"/>
      <c r="E58" s="86" t="e">
        <f>#REF!</f>
        <v>#REF!</v>
      </c>
      <c r="F58" s="86"/>
      <c r="G58" s="85">
        <v>721230</v>
      </c>
      <c r="H58" s="82">
        <f>H59+H60+H61+H62</f>
        <v>11921452</v>
      </c>
      <c r="I58" s="82" t="e">
        <f>#REF!</f>
        <v>#REF!</v>
      </c>
      <c r="J58" s="82" t="e">
        <f>#REF!</f>
        <v>#REF!</v>
      </c>
      <c r="K58" s="82">
        <f>K59+K60+K61+K62</f>
        <v>6970332</v>
      </c>
      <c r="L58" s="82">
        <f>L59+L60+L61+L62</f>
        <v>7294830</v>
      </c>
      <c r="M58" s="81">
        <f aca="true" t="shared" si="10" ref="M58:M65">K58/H58*100</f>
        <v>58.468817389022746</v>
      </c>
      <c r="N58" s="87">
        <f>K58/L58*100</f>
        <v>95.55167152627271</v>
      </c>
    </row>
    <row r="59" spans="1:17" s="50" customFormat="1" ht="16.5" customHeight="1">
      <c r="A59" s="95">
        <v>52</v>
      </c>
      <c r="B59" s="99" t="s">
        <v>217</v>
      </c>
      <c r="C59" s="86"/>
      <c r="D59" s="86"/>
      <c r="E59" s="86"/>
      <c r="F59" s="86"/>
      <c r="G59" s="85">
        <v>721231</v>
      </c>
      <c r="H59" s="87">
        <v>7400452</v>
      </c>
      <c r="I59" s="82"/>
      <c r="J59" s="82"/>
      <c r="K59" s="82">
        <v>2977817</v>
      </c>
      <c r="L59" s="82">
        <v>3236758</v>
      </c>
      <c r="M59" s="81">
        <f t="shared" si="10"/>
        <v>40.238312470643685</v>
      </c>
      <c r="N59" s="87">
        <f>K59/L59*100</f>
        <v>91.99998887775979</v>
      </c>
      <c r="Q59" s="64"/>
    </row>
    <row r="60" spans="1:14" s="50" customFormat="1" ht="15" customHeight="1">
      <c r="A60" s="95">
        <v>53</v>
      </c>
      <c r="B60" s="85" t="s">
        <v>26</v>
      </c>
      <c r="C60" s="86"/>
      <c r="D60" s="86"/>
      <c r="E60" s="86"/>
      <c r="F60" s="86"/>
      <c r="G60" s="85">
        <v>721232</v>
      </c>
      <c r="H60" s="82">
        <v>16000</v>
      </c>
      <c r="I60" s="82"/>
      <c r="J60" s="82"/>
      <c r="K60" s="82">
        <v>32674</v>
      </c>
      <c r="L60" s="82">
        <v>17886</v>
      </c>
      <c r="M60" s="87">
        <f t="shared" si="10"/>
        <v>204.2125</v>
      </c>
      <c r="N60" s="87">
        <f>K60/L60*100</f>
        <v>182.67919042826793</v>
      </c>
    </row>
    <row r="61" spans="1:14" s="50" customFormat="1" ht="15" customHeight="1">
      <c r="A61" s="95">
        <v>54</v>
      </c>
      <c r="B61" s="85" t="s">
        <v>139</v>
      </c>
      <c r="C61" s="86"/>
      <c r="D61" s="86"/>
      <c r="E61" s="86"/>
      <c r="F61" s="86"/>
      <c r="G61" s="85">
        <v>721233</v>
      </c>
      <c r="H61" s="82">
        <v>5000</v>
      </c>
      <c r="I61" s="82"/>
      <c r="J61" s="82"/>
      <c r="K61" s="82">
        <v>0</v>
      </c>
      <c r="L61" s="82">
        <v>0</v>
      </c>
      <c r="M61" s="87">
        <f t="shared" si="10"/>
        <v>0</v>
      </c>
      <c r="N61" s="87">
        <v>0</v>
      </c>
    </row>
    <row r="62" spans="1:14" s="50" customFormat="1" ht="15" customHeight="1">
      <c r="A62" s="95">
        <v>55</v>
      </c>
      <c r="B62" s="85" t="s">
        <v>34</v>
      </c>
      <c r="C62" s="86"/>
      <c r="D62" s="86"/>
      <c r="E62" s="86"/>
      <c r="F62" s="86"/>
      <c r="G62" s="85">
        <v>721239</v>
      </c>
      <c r="H62" s="87">
        <v>4500000</v>
      </c>
      <c r="I62" s="82"/>
      <c r="J62" s="82"/>
      <c r="K62" s="82">
        <v>3959841</v>
      </c>
      <c r="L62" s="82">
        <v>4040186</v>
      </c>
      <c r="M62" s="87">
        <f t="shared" si="10"/>
        <v>87.99646666666666</v>
      </c>
      <c r="N62" s="87">
        <f>K62/L62*100</f>
        <v>98.01135393271498</v>
      </c>
    </row>
    <row r="63" spans="1:14" s="77" customFormat="1" ht="15.75" customHeight="1">
      <c r="A63" s="88">
        <v>56</v>
      </c>
      <c r="B63" s="72" t="s">
        <v>163</v>
      </c>
      <c r="C63" s="73"/>
      <c r="D63" s="73"/>
      <c r="E63" s="73"/>
      <c r="F63" s="73"/>
      <c r="G63" s="71">
        <v>721300</v>
      </c>
      <c r="H63" s="74">
        <f>H64+H65+H66+H67+H68</f>
        <v>186000</v>
      </c>
      <c r="I63" s="74"/>
      <c r="J63" s="74" t="e">
        <f>J64+#REF!+#REF!+#REF!+#REF!</f>
        <v>#REF!</v>
      </c>
      <c r="K63" s="74">
        <f>K64+K65+K66+K67+K68</f>
        <v>77074</v>
      </c>
      <c r="L63" s="74">
        <f>L64+L65+L66+L67+L68</f>
        <v>141224</v>
      </c>
      <c r="M63" s="75">
        <f t="shared" si="10"/>
        <v>41.43763440860215</v>
      </c>
      <c r="N63" s="76">
        <f>K63/L63*100</f>
        <v>54.57570951113125</v>
      </c>
    </row>
    <row r="64" spans="1:14" s="77" customFormat="1" ht="15" customHeight="1">
      <c r="A64" s="105">
        <v>57</v>
      </c>
      <c r="B64" s="99" t="s">
        <v>56</v>
      </c>
      <c r="C64" s="73"/>
      <c r="D64" s="73"/>
      <c r="E64" s="73"/>
      <c r="F64" s="73"/>
      <c r="G64" s="85">
        <v>721311</v>
      </c>
      <c r="H64" s="82">
        <v>5000</v>
      </c>
      <c r="I64" s="74"/>
      <c r="J64" s="82"/>
      <c r="K64" s="82">
        <v>0</v>
      </c>
      <c r="L64" s="82">
        <v>2874</v>
      </c>
      <c r="M64" s="87">
        <f t="shared" si="10"/>
        <v>0</v>
      </c>
      <c r="N64" s="87"/>
    </row>
    <row r="65" spans="1:14" s="77" customFormat="1" ht="15" customHeight="1">
      <c r="A65" s="105">
        <v>58</v>
      </c>
      <c r="B65" s="99" t="s">
        <v>132</v>
      </c>
      <c r="C65" s="73"/>
      <c r="D65" s="73"/>
      <c r="E65" s="73"/>
      <c r="F65" s="73"/>
      <c r="G65" s="85">
        <v>721312</v>
      </c>
      <c r="H65" s="82">
        <v>1000</v>
      </c>
      <c r="I65" s="74"/>
      <c r="J65" s="82"/>
      <c r="K65" s="82">
        <v>0</v>
      </c>
      <c r="L65" s="82">
        <v>307</v>
      </c>
      <c r="M65" s="87">
        <f t="shared" si="10"/>
        <v>0</v>
      </c>
      <c r="N65" s="87">
        <f>K65/L65*100</f>
        <v>0</v>
      </c>
    </row>
    <row r="66" spans="1:14" s="77" customFormat="1" ht="15" customHeight="1">
      <c r="A66" s="105">
        <v>59</v>
      </c>
      <c r="B66" s="99" t="s">
        <v>43</v>
      </c>
      <c r="C66" s="73"/>
      <c r="D66" s="73"/>
      <c r="E66" s="73"/>
      <c r="F66" s="73"/>
      <c r="G66" s="85">
        <v>721321</v>
      </c>
      <c r="H66" s="82">
        <v>0</v>
      </c>
      <c r="I66" s="74"/>
      <c r="J66" s="82"/>
      <c r="K66" s="82">
        <v>0</v>
      </c>
      <c r="L66" s="82">
        <v>40</v>
      </c>
      <c r="M66" s="76">
        <v>0</v>
      </c>
      <c r="N66" s="87"/>
    </row>
    <row r="67" spans="1:14" s="77" customFormat="1" ht="15" customHeight="1">
      <c r="A67" s="105">
        <v>60</v>
      </c>
      <c r="B67" s="106" t="s">
        <v>136</v>
      </c>
      <c r="C67" s="73"/>
      <c r="D67" s="73"/>
      <c r="E67" s="73"/>
      <c r="F67" s="73"/>
      <c r="G67" s="85">
        <v>721361</v>
      </c>
      <c r="H67" s="82">
        <v>30000</v>
      </c>
      <c r="I67" s="74"/>
      <c r="J67" s="82"/>
      <c r="K67" s="82">
        <v>17625</v>
      </c>
      <c r="L67" s="82">
        <v>26833</v>
      </c>
      <c r="M67" s="81">
        <f>K67/H67*100</f>
        <v>58.75</v>
      </c>
      <c r="N67" s="87">
        <f>K67/L67*100</f>
        <v>65.68404576454367</v>
      </c>
    </row>
    <row r="68" spans="1:14" s="77" customFormat="1" ht="15" customHeight="1">
      <c r="A68" s="95">
        <v>61</v>
      </c>
      <c r="B68" s="85" t="s">
        <v>119</v>
      </c>
      <c r="C68" s="73"/>
      <c r="D68" s="73"/>
      <c r="E68" s="73"/>
      <c r="F68" s="73"/>
      <c r="G68" s="85">
        <v>721362</v>
      </c>
      <c r="H68" s="82">
        <v>150000</v>
      </c>
      <c r="I68" s="74"/>
      <c r="J68" s="82"/>
      <c r="K68" s="82">
        <v>59449</v>
      </c>
      <c r="L68" s="82">
        <v>111170</v>
      </c>
      <c r="M68" s="81">
        <f>K68/H68*100</f>
        <v>39.632666666666665</v>
      </c>
      <c r="N68" s="87">
        <f>N71</f>
        <v>62.848531985222635</v>
      </c>
    </row>
    <row r="69" spans="1:14" s="77" customFormat="1" ht="15" customHeight="1">
      <c r="A69" s="88">
        <v>62</v>
      </c>
      <c r="B69" s="71" t="s">
        <v>164</v>
      </c>
      <c r="C69" s="73"/>
      <c r="D69" s="73"/>
      <c r="E69" s="73"/>
      <c r="F69" s="73"/>
      <c r="G69" s="71">
        <v>721500</v>
      </c>
      <c r="H69" s="74">
        <f>H70</f>
        <v>1000</v>
      </c>
      <c r="I69" s="74"/>
      <c r="J69" s="82"/>
      <c r="K69" s="74">
        <f>K70</f>
        <v>19</v>
      </c>
      <c r="L69" s="74">
        <f>L70</f>
        <v>183</v>
      </c>
      <c r="M69" s="75"/>
      <c r="N69" s="76"/>
    </row>
    <row r="70" spans="1:14" s="77" customFormat="1" ht="15" customHeight="1">
      <c r="A70" s="95">
        <v>63</v>
      </c>
      <c r="B70" s="85" t="s">
        <v>35</v>
      </c>
      <c r="C70" s="107"/>
      <c r="D70" s="107"/>
      <c r="E70" s="107"/>
      <c r="F70" s="107"/>
      <c r="G70" s="85">
        <v>721511</v>
      </c>
      <c r="H70" s="108">
        <v>1000</v>
      </c>
      <c r="I70" s="109"/>
      <c r="J70" s="108"/>
      <c r="K70" s="108">
        <v>19</v>
      </c>
      <c r="L70" s="108">
        <v>183</v>
      </c>
      <c r="M70" s="81"/>
      <c r="N70" s="87"/>
    </row>
    <row r="71" spans="1:14" s="77" customFormat="1" ht="15" customHeight="1">
      <c r="A71" s="88">
        <v>64</v>
      </c>
      <c r="B71" s="110" t="s">
        <v>165</v>
      </c>
      <c r="C71" s="107"/>
      <c r="D71" s="107"/>
      <c r="E71" s="107"/>
      <c r="F71" s="107"/>
      <c r="G71" s="71">
        <v>721600</v>
      </c>
      <c r="H71" s="109">
        <v>178610</v>
      </c>
      <c r="I71" s="109"/>
      <c r="J71" s="109"/>
      <c r="K71" s="109">
        <f>K72+K73+K74+K75+K76</f>
        <v>226261</v>
      </c>
      <c r="L71" s="109">
        <f>L72+L73+L74+L75+L76</f>
        <v>360010</v>
      </c>
      <c r="M71" s="75">
        <f>K71/H71*100</f>
        <v>126.67879737976597</v>
      </c>
      <c r="N71" s="76">
        <f>K71/L71*100</f>
        <v>62.848531985222635</v>
      </c>
    </row>
    <row r="72" spans="1:14" s="77" customFormat="1" ht="15" customHeight="1">
      <c r="A72" s="95">
        <v>65</v>
      </c>
      <c r="B72" s="111" t="s">
        <v>218</v>
      </c>
      <c r="C72" s="107"/>
      <c r="D72" s="107"/>
      <c r="E72" s="107"/>
      <c r="F72" s="107"/>
      <c r="G72" s="111">
        <v>721611</v>
      </c>
      <c r="H72" s="108"/>
      <c r="I72" s="109"/>
      <c r="J72" s="108"/>
      <c r="K72" s="108">
        <v>0</v>
      </c>
      <c r="L72" s="108"/>
      <c r="M72" s="76"/>
      <c r="N72" s="76"/>
    </row>
    <row r="73" spans="1:14" s="77" customFormat="1" ht="15" customHeight="1">
      <c r="A73" s="112">
        <v>66</v>
      </c>
      <c r="B73" s="111" t="s">
        <v>219</v>
      </c>
      <c r="C73" s="107"/>
      <c r="D73" s="107"/>
      <c r="E73" s="107"/>
      <c r="F73" s="107"/>
      <c r="G73" s="111">
        <v>721612</v>
      </c>
      <c r="H73" s="108"/>
      <c r="I73" s="109"/>
      <c r="J73" s="108"/>
      <c r="K73" s="108">
        <v>0</v>
      </c>
      <c r="L73" s="108"/>
      <c r="M73" s="76"/>
      <c r="N73" s="76"/>
    </row>
    <row r="74" spans="1:14" s="77" customFormat="1" ht="15" customHeight="1">
      <c r="A74" s="112" t="s">
        <v>262</v>
      </c>
      <c r="B74" s="111" t="s">
        <v>264</v>
      </c>
      <c r="C74" s="107"/>
      <c r="D74" s="107"/>
      <c r="E74" s="107"/>
      <c r="F74" s="107"/>
      <c r="G74" s="111">
        <v>721613</v>
      </c>
      <c r="H74" s="108"/>
      <c r="I74" s="109"/>
      <c r="J74" s="108"/>
      <c r="K74" s="108">
        <v>226261</v>
      </c>
      <c r="L74" s="108">
        <v>360010</v>
      </c>
      <c r="M74" s="149"/>
      <c r="N74" s="149">
        <f>K74/L74*100</f>
        <v>62.848531985222635</v>
      </c>
    </row>
    <row r="75" spans="1:14" s="77" customFormat="1" ht="15" customHeight="1">
      <c r="A75" s="112" t="s">
        <v>263</v>
      </c>
      <c r="B75" s="111" t="s">
        <v>265</v>
      </c>
      <c r="C75" s="107"/>
      <c r="D75" s="107"/>
      <c r="E75" s="107"/>
      <c r="F75" s="107"/>
      <c r="G75" s="111">
        <v>721614</v>
      </c>
      <c r="H75" s="108"/>
      <c r="I75" s="109"/>
      <c r="J75" s="108"/>
      <c r="K75" s="108"/>
      <c r="L75" s="108"/>
      <c r="M75" s="76"/>
      <c r="N75" s="87"/>
    </row>
    <row r="76" spans="1:14" s="77" customFormat="1" ht="15" customHeight="1">
      <c r="A76" s="112">
        <v>67</v>
      </c>
      <c r="B76" s="111" t="s">
        <v>124</v>
      </c>
      <c r="C76" s="107"/>
      <c r="D76" s="107"/>
      <c r="E76" s="107"/>
      <c r="F76" s="107"/>
      <c r="G76" s="111">
        <v>721615</v>
      </c>
      <c r="H76" s="108"/>
      <c r="I76" s="109"/>
      <c r="J76" s="108"/>
      <c r="K76" s="108"/>
      <c r="L76" s="108"/>
      <c r="M76" s="76"/>
      <c r="N76" s="87"/>
    </row>
    <row r="77" spans="1:14" s="77" customFormat="1" ht="15" customHeight="1">
      <c r="A77" s="113">
        <v>68</v>
      </c>
      <c r="B77" s="110" t="s">
        <v>166</v>
      </c>
      <c r="C77" s="107"/>
      <c r="D77" s="107"/>
      <c r="E77" s="107"/>
      <c r="F77" s="107"/>
      <c r="G77" s="110">
        <v>721700</v>
      </c>
      <c r="H77" s="109">
        <f>H78</f>
        <v>36034826</v>
      </c>
      <c r="I77" s="109"/>
      <c r="J77" s="109"/>
      <c r="K77" s="109">
        <f>K78</f>
        <v>0</v>
      </c>
      <c r="L77" s="109">
        <f>L78</f>
        <v>0</v>
      </c>
      <c r="M77" s="75">
        <f>K77/H77*100</f>
        <v>0</v>
      </c>
      <c r="N77" s="76"/>
    </row>
    <row r="78" spans="1:14" s="77" customFormat="1" ht="15" customHeight="1">
      <c r="A78" s="112">
        <v>69</v>
      </c>
      <c r="B78" s="111" t="s">
        <v>225</v>
      </c>
      <c r="C78" s="107"/>
      <c r="D78" s="107"/>
      <c r="E78" s="107"/>
      <c r="F78" s="107"/>
      <c r="G78" s="111">
        <v>721710</v>
      </c>
      <c r="H78" s="108">
        <f>H79+H80</f>
        <v>36034826</v>
      </c>
      <c r="I78" s="109"/>
      <c r="J78" s="108"/>
      <c r="K78" s="108">
        <f>K79+K80</f>
        <v>0</v>
      </c>
      <c r="L78" s="108"/>
      <c r="M78" s="81">
        <f>K78/H78*100</f>
        <v>0</v>
      </c>
      <c r="N78" s="87"/>
    </row>
    <row r="79" spans="1:14" s="77" customFormat="1" ht="15" customHeight="1">
      <c r="A79" s="112">
        <v>70</v>
      </c>
      <c r="B79" s="111" t="s">
        <v>57</v>
      </c>
      <c r="C79" s="107"/>
      <c r="D79" s="107"/>
      <c r="E79" s="107"/>
      <c r="F79" s="107"/>
      <c r="G79" s="111">
        <v>721711</v>
      </c>
      <c r="H79" s="108">
        <v>36034826</v>
      </c>
      <c r="I79" s="109"/>
      <c r="J79" s="108"/>
      <c r="K79" s="108">
        <v>0</v>
      </c>
      <c r="L79" s="145">
        <v>0</v>
      </c>
      <c r="M79" s="81"/>
      <c r="N79" s="76"/>
    </row>
    <row r="80" spans="1:14" s="77" customFormat="1" ht="15" customHeight="1">
      <c r="A80" s="112">
        <v>71</v>
      </c>
      <c r="B80" s="111" t="s">
        <v>147</v>
      </c>
      <c r="C80" s="107"/>
      <c r="D80" s="107"/>
      <c r="E80" s="107"/>
      <c r="F80" s="107"/>
      <c r="G80" s="111">
        <v>721712</v>
      </c>
      <c r="H80" s="108"/>
      <c r="I80" s="109"/>
      <c r="J80" s="108"/>
      <c r="K80" s="108">
        <v>0</v>
      </c>
      <c r="L80" s="108"/>
      <c r="M80" s="76"/>
      <c r="N80" s="76"/>
    </row>
    <row r="81" spans="1:17" s="77" customFormat="1" ht="28.5" customHeight="1">
      <c r="A81" s="110">
        <v>72</v>
      </c>
      <c r="B81" s="114" t="s">
        <v>175</v>
      </c>
      <c r="C81" s="107" t="e">
        <f>C82+C90+C95+C118+C169+C187</f>
        <v>#REF!</v>
      </c>
      <c r="D81" s="107"/>
      <c r="E81" s="107" t="e">
        <f>E82+E90+E95+E118+E169+E187</f>
        <v>#REF!</v>
      </c>
      <c r="F81" s="107"/>
      <c r="G81" s="110">
        <v>722000</v>
      </c>
      <c r="H81" s="109">
        <v>129038295</v>
      </c>
      <c r="I81" s="109" t="e">
        <f>I82+I90+I95+I118+I169+I187</f>
        <v>#REF!</v>
      </c>
      <c r="J81" s="109" t="e">
        <f>J82+J90+J95+J118+J169+J187</f>
        <v>#REF!</v>
      </c>
      <c r="K81" s="109">
        <f>K82+K90+K95+K118+K169+K187</f>
        <v>102962559.2</v>
      </c>
      <c r="L81" s="109">
        <f>L82+L90+L95+L118+L169+L187</f>
        <v>148458508</v>
      </c>
      <c r="M81" s="75">
        <f aca="true" t="shared" si="11" ref="M81:M86">K81/H81*100</f>
        <v>79.79225019983409</v>
      </c>
      <c r="N81" s="76">
        <f aca="true" t="shared" si="12" ref="N81:N128">K81/L81*100</f>
        <v>69.35443484316843</v>
      </c>
      <c r="Q81" s="78"/>
    </row>
    <row r="82" spans="1:14" s="77" customFormat="1" ht="15.75" customHeight="1">
      <c r="A82" s="71">
        <v>73</v>
      </c>
      <c r="B82" s="71" t="s">
        <v>16</v>
      </c>
      <c r="C82" s="73">
        <f>C83</f>
        <v>0</v>
      </c>
      <c r="D82" s="73"/>
      <c r="E82" s="73">
        <f aca="true" t="shared" si="13" ref="E82:L82">E83</f>
        <v>0</v>
      </c>
      <c r="F82" s="73">
        <f t="shared" si="13"/>
        <v>0</v>
      </c>
      <c r="G82" s="71">
        <v>722100</v>
      </c>
      <c r="H82" s="74">
        <f>H83</f>
        <v>16962297</v>
      </c>
      <c r="I82" s="74">
        <f t="shared" si="13"/>
        <v>0</v>
      </c>
      <c r="J82" s="74">
        <f t="shared" si="13"/>
        <v>0</v>
      </c>
      <c r="K82" s="74">
        <f t="shared" si="13"/>
        <v>15016009</v>
      </c>
      <c r="L82" s="74">
        <f t="shared" si="13"/>
        <v>21986183</v>
      </c>
      <c r="M82" s="75">
        <f t="shared" si="11"/>
        <v>88.5257993065444</v>
      </c>
      <c r="N82" s="76">
        <f t="shared" si="12"/>
        <v>68.2974802856867</v>
      </c>
    </row>
    <row r="83" spans="1:34" s="50" customFormat="1" ht="15" customHeight="1">
      <c r="A83" s="85">
        <v>74</v>
      </c>
      <c r="B83" s="85" t="s">
        <v>167</v>
      </c>
      <c r="C83" s="86"/>
      <c r="D83" s="86"/>
      <c r="E83" s="86">
        <f>E84+E85+E86</f>
        <v>0</v>
      </c>
      <c r="F83" s="86">
        <f>F84+F85</f>
        <v>0</v>
      </c>
      <c r="G83" s="85">
        <v>722110</v>
      </c>
      <c r="H83" s="82">
        <f>H84+H85+H86+H87+H88+H89</f>
        <v>16962297</v>
      </c>
      <c r="I83" s="82">
        <f>I84+I85+I86</f>
        <v>0</v>
      </c>
      <c r="J83" s="82">
        <f>J84+J85+J86</f>
        <v>0</v>
      </c>
      <c r="K83" s="82">
        <f>K84+K85+K86+K87+K88+K89</f>
        <v>15016009</v>
      </c>
      <c r="L83" s="82">
        <f>L84+L85+L86+L87+L88+L89</f>
        <v>21986183</v>
      </c>
      <c r="M83" s="81">
        <f t="shared" si="11"/>
        <v>88.5257993065444</v>
      </c>
      <c r="N83" s="87">
        <f t="shared" si="12"/>
        <v>68.2974802856867</v>
      </c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</row>
    <row r="84" spans="1:34" s="50" customFormat="1" ht="15" customHeight="1">
      <c r="A84" s="85">
        <v>75</v>
      </c>
      <c r="B84" s="85" t="s">
        <v>58</v>
      </c>
      <c r="C84" s="86"/>
      <c r="D84" s="86"/>
      <c r="E84" s="86"/>
      <c r="F84" s="86"/>
      <c r="G84" s="85">
        <v>722111</v>
      </c>
      <c r="H84" s="82">
        <v>3566</v>
      </c>
      <c r="I84" s="82"/>
      <c r="J84" s="82"/>
      <c r="K84" s="82">
        <v>895</v>
      </c>
      <c r="L84" s="82">
        <v>2502</v>
      </c>
      <c r="M84" s="81">
        <f t="shared" si="11"/>
        <v>25.09814918676388</v>
      </c>
      <c r="N84" s="87">
        <f t="shared" si="12"/>
        <v>35.77138289368505</v>
      </c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</row>
    <row r="85" spans="1:14" s="50" customFormat="1" ht="15" customHeight="1">
      <c r="A85" s="85">
        <v>76</v>
      </c>
      <c r="B85" s="85" t="s">
        <v>20</v>
      </c>
      <c r="C85" s="86"/>
      <c r="D85" s="86"/>
      <c r="E85" s="86"/>
      <c r="F85" s="86"/>
      <c r="G85" s="85">
        <v>722112</v>
      </c>
      <c r="H85" s="82">
        <v>2554531</v>
      </c>
      <c r="I85" s="82"/>
      <c r="J85" s="82"/>
      <c r="K85" s="87">
        <v>2455044</v>
      </c>
      <c r="L85" s="87">
        <v>2411711</v>
      </c>
      <c r="M85" s="81">
        <f t="shared" si="11"/>
        <v>96.10546906653316</v>
      </c>
      <c r="N85" s="87">
        <f t="shared" si="12"/>
        <v>101.79677415743429</v>
      </c>
    </row>
    <row r="86" spans="1:14" s="50" customFormat="1" ht="15" customHeight="1">
      <c r="A86" s="95">
        <v>77</v>
      </c>
      <c r="B86" s="85" t="s">
        <v>223</v>
      </c>
      <c r="C86" s="86"/>
      <c r="D86" s="86"/>
      <c r="E86" s="86"/>
      <c r="F86" s="86"/>
      <c r="G86" s="85">
        <v>722113</v>
      </c>
      <c r="H86" s="87">
        <v>1300100</v>
      </c>
      <c r="I86" s="87"/>
      <c r="J86" s="87"/>
      <c r="K86" s="87">
        <v>1307394</v>
      </c>
      <c r="L86" s="87">
        <v>7999819</v>
      </c>
      <c r="M86" s="81">
        <f t="shared" si="11"/>
        <v>100.56103376663334</v>
      </c>
      <c r="N86" s="87">
        <f t="shared" si="12"/>
        <v>16.342794755731347</v>
      </c>
    </row>
    <row r="87" spans="1:14" s="50" customFormat="1" ht="15" customHeight="1">
      <c r="A87" s="95">
        <v>78</v>
      </c>
      <c r="B87" s="85" t="s">
        <v>141</v>
      </c>
      <c r="C87" s="86"/>
      <c r="D87" s="86"/>
      <c r="E87" s="86"/>
      <c r="F87" s="86"/>
      <c r="G87" s="85">
        <v>722114</v>
      </c>
      <c r="H87" s="82">
        <v>100</v>
      </c>
      <c r="I87" s="82"/>
      <c r="J87" s="148"/>
      <c r="K87" s="100">
        <v>320</v>
      </c>
      <c r="L87" s="87">
        <v>34</v>
      </c>
      <c r="M87" s="81"/>
      <c r="N87" s="87"/>
    </row>
    <row r="88" spans="1:14" s="50" customFormat="1" ht="16.5" customHeight="1">
      <c r="A88" s="95">
        <v>79</v>
      </c>
      <c r="B88" s="99" t="s">
        <v>220</v>
      </c>
      <c r="C88" s="116"/>
      <c r="D88" s="116"/>
      <c r="E88" s="116"/>
      <c r="F88" s="116"/>
      <c r="G88" s="99">
        <v>722115</v>
      </c>
      <c r="H88" s="87">
        <v>2604000</v>
      </c>
      <c r="I88" s="87"/>
      <c r="J88" s="87"/>
      <c r="K88" s="87">
        <v>1494567</v>
      </c>
      <c r="L88" s="87">
        <v>1716692</v>
      </c>
      <c r="M88" s="81">
        <f>K88/H88*100</f>
        <v>57.39504608294931</v>
      </c>
      <c r="N88" s="87">
        <f>K89/L89*100</f>
        <v>99.00931720346917</v>
      </c>
    </row>
    <row r="89" spans="1:16" s="50" customFormat="1" ht="15" customHeight="1">
      <c r="A89" s="95">
        <v>80</v>
      </c>
      <c r="B89" s="99" t="s">
        <v>221</v>
      </c>
      <c r="C89" s="116"/>
      <c r="D89" s="116"/>
      <c r="E89" s="116"/>
      <c r="F89" s="116"/>
      <c r="G89" s="99">
        <v>722116</v>
      </c>
      <c r="H89" s="87">
        <v>10500000</v>
      </c>
      <c r="I89" s="87"/>
      <c r="J89" s="87"/>
      <c r="K89" s="87">
        <v>9757789</v>
      </c>
      <c r="L89" s="87">
        <v>9855425</v>
      </c>
      <c r="M89" s="81">
        <f>K89/H89*100</f>
        <v>92.93132380952382</v>
      </c>
      <c r="N89" s="87">
        <f>K89/L89*100</f>
        <v>99.00931720346917</v>
      </c>
      <c r="P89" s="64"/>
    </row>
    <row r="90" spans="1:14" s="77" customFormat="1" ht="15" customHeight="1">
      <c r="A90" s="71">
        <v>81</v>
      </c>
      <c r="B90" s="71" t="s">
        <v>15</v>
      </c>
      <c r="C90" s="73"/>
      <c r="D90" s="73"/>
      <c r="E90" s="73">
        <f aca="true" t="shared" si="14" ref="E90:L90">E91</f>
        <v>0</v>
      </c>
      <c r="F90" s="73">
        <f t="shared" si="14"/>
        <v>0</v>
      </c>
      <c r="G90" s="71">
        <v>722200</v>
      </c>
      <c r="H90" s="74">
        <v>115953</v>
      </c>
      <c r="I90" s="74">
        <f t="shared" si="14"/>
        <v>0</v>
      </c>
      <c r="J90" s="74">
        <f t="shared" si="14"/>
        <v>0</v>
      </c>
      <c r="K90" s="74">
        <f t="shared" si="14"/>
        <v>101769</v>
      </c>
      <c r="L90" s="74">
        <f t="shared" si="14"/>
        <v>173962</v>
      </c>
      <c r="M90" s="75">
        <f>K90/H90*100</f>
        <v>87.76745750433366</v>
      </c>
      <c r="N90" s="76">
        <f t="shared" si="12"/>
        <v>58.50070705096515</v>
      </c>
    </row>
    <row r="91" spans="1:14" s="50" customFormat="1" ht="15" customHeight="1">
      <c r="A91" s="111">
        <v>82</v>
      </c>
      <c r="B91" s="111" t="s">
        <v>168</v>
      </c>
      <c r="C91" s="117">
        <f>C92+C93</f>
        <v>0</v>
      </c>
      <c r="D91" s="117"/>
      <c r="E91" s="117">
        <f aca="true" t="shared" si="15" ref="E91:L91">E92+E93</f>
        <v>0</v>
      </c>
      <c r="F91" s="117">
        <f t="shared" si="15"/>
        <v>0</v>
      </c>
      <c r="G91" s="111">
        <v>722210</v>
      </c>
      <c r="H91" s="108"/>
      <c r="I91" s="108">
        <f t="shared" si="15"/>
        <v>0</v>
      </c>
      <c r="J91" s="108">
        <f t="shared" si="15"/>
        <v>0</v>
      </c>
      <c r="K91" s="108">
        <f t="shared" si="15"/>
        <v>101769</v>
      </c>
      <c r="L91" s="108">
        <f t="shared" si="15"/>
        <v>173962</v>
      </c>
      <c r="M91" s="81"/>
      <c r="N91" s="87">
        <f t="shared" si="12"/>
        <v>58.50070705096515</v>
      </c>
    </row>
    <row r="92" spans="1:14" s="50" customFormat="1" ht="15" customHeight="1">
      <c r="A92" s="85">
        <v>83</v>
      </c>
      <c r="B92" s="85" t="s">
        <v>21</v>
      </c>
      <c r="C92" s="86"/>
      <c r="D92" s="86"/>
      <c r="E92" s="86"/>
      <c r="F92" s="86"/>
      <c r="G92" s="85">
        <v>722211</v>
      </c>
      <c r="H92" s="82"/>
      <c r="I92" s="82"/>
      <c r="J92" s="82"/>
      <c r="K92" s="82">
        <v>40558</v>
      </c>
      <c r="L92" s="82">
        <v>120702</v>
      </c>
      <c r="M92" s="76"/>
      <c r="N92" s="87">
        <f t="shared" si="12"/>
        <v>33.601763019668276</v>
      </c>
    </row>
    <row r="93" spans="1:14" s="50" customFormat="1" ht="15" customHeight="1">
      <c r="A93" s="85">
        <v>84</v>
      </c>
      <c r="B93" s="85" t="s">
        <v>28</v>
      </c>
      <c r="C93" s="86"/>
      <c r="D93" s="86"/>
      <c r="E93" s="86"/>
      <c r="F93" s="86"/>
      <c r="G93" s="85">
        <v>722212</v>
      </c>
      <c r="H93" s="82"/>
      <c r="I93" s="82"/>
      <c r="J93" s="82"/>
      <c r="K93" s="82">
        <v>61211</v>
      </c>
      <c r="L93" s="82">
        <v>53260</v>
      </c>
      <c r="M93" s="76"/>
      <c r="N93" s="87">
        <f t="shared" si="12"/>
        <v>114.92865189635748</v>
      </c>
    </row>
    <row r="94" spans="1:14" s="50" customFormat="1" ht="15" customHeight="1">
      <c r="A94" s="95">
        <v>85</v>
      </c>
      <c r="B94" s="85" t="s">
        <v>135</v>
      </c>
      <c r="C94" s="86"/>
      <c r="D94" s="86"/>
      <c r="E94" s="86"/>
      <c r="F94" s="86"/>
      <c r="G94" s="85">
        <v>722231</v>
      </c>
      <c r="H94" s="82"/>
      <c r="I94" s="82"/>
      <c r="J94" s="82"/>
      <c r="K94" s="82">
        <v>0</v>
      </c>
      <c r="L94" s="82">
        <v>0</v>
      </c>
      <c r="M94" s="76"/>
      <c r="N94" s="87"/>
    </row>
    <row r="95" spans="1:14" s="77" customFormat="1" ht="15.75" customHeight="1">
      <c r="A95" s="71">
        <v>86</v>
      </c>
      <c r="B95" s="71" t="s">
        <v>209</v>
      </c>
      <c r="C95" s="73"/>
      <c r="D95" s="73"/>
      <c r="E95" s="73" t="e">
        <f aca="true" t="shared" si="16" ref="E95:J95">E96</f>
        <v>#REF!</v>
      </c>
      <c r="F95" s="73" t="e">
        <f t="shared" si="16"/>
        <v>#REF!</v>
      </c>
      <c r="G95" s="71">
        <v>722400</v>
      </c>
      <c r="H95" s="74">
        <f>H96+H105+H113+H115</f>
        <v>13527016</v>
      </c>
      <c r="I95" s="74" t="e">
        <f t="shared" si="16"/>
        <v>#REF!</v>
      </c>
      <c r="J95" s="74" t="e">
        <f t="shared" si="16"/>
        <v>#REF!</v>
      </c>
      <c r="K95" s="74">
        <f>K96+K105+K113+K115</f>
        <v>11899244</v>
      </c>
      <c r="L95" s="74">
        <f>L96+L105+L116+L113</f>
        <v>11686234</v>
      </c>
      <c r="M95" s="75">
        <f aca="true" t="shared" si="17" ref="M95:M101">K95/H95*100</f>
        <v>87.96651086980307</v>
      </c>
      <c r="N95" s="76">
        <f t="shared" si="12"/>
        <v>101.82274289561548</v>
      </c>
    </row>
    <row r="96" spans="1:14" s="50" customFormat="1" ht="15" customHeight="1">
      <c r="A96" s="85">
        <v>87</v>
      </c>
      <c r="B96" s="85" t="s">
        <v>169</v>
      </c>
      <c r="C96" s="86" t="e">
        <f>C97+C98+#REF!</f>
        <v>#REF!</v>
      </c>
      <c r="D96" s="86"/>
      <c r="E96" s="86" t="e">
        <f>E97+E98+#REF!</f>
        <v>#REF!</v>
      </c>
      <c r="F96" s="86" t="e">
        <f>F97+F98+#REF!</f>
        <v>#REF!</v>
      </c>
      <c r="G96" s="85">
        <v>722410</v>
      </c>
      <c r="H96" s="82">
        <f>H97+H98+H99+H100+H101+H102+H103+H104</f>
        <v>3399250</v>
      </c>
      <c r="I96" s="82" t="e">
        <f>I97+I98+#REF!</f>
        <v>#REF!</v>
      </c>
      <c r="J96" s="82" t="e">
        <f>J97+J98+#REF!+J99+J100+J101</f>
        <v>#REF!</v>
      </c>
      <c r="K96" s="82">
        <f>K97+K98+K99+K100+K101+K102+K103+K104</f>
        <v>3655894</v>
      </c>
      <c r="L96" s="82">
        <f>L97+L98+L99+L100+L101+L102+L103+L104</f>
        <v>3494147</v>
      </c>
      <c r="M96" s="81">
        <f t="shared" si="17"/>
        <v>107.55001838640877</v>
      </c>
      <c r="N96" s="87">
        <f t="shared" si="12"/>
        <v>104.6290840082</v>
      </c>
    </row>
    <row r="97" spans="1:17" s="50" customFormat="1" ht="15" customHeight="1">
      <c r="A97" s="85">
        <v>88</v>
      </c>
      <c r="B97" s="85" t="s">
        <v>59</v>
      </c>
      <c r="C97" s="86"/>
      <c r="D97" s="86"/>
      <c r="E97" s="86"/>
      <c r="F97" s="86"/>
      <c r="G97" s="85">
        <v>722411</v>
      </c>
      <c r="H97" s="82">
        <v>1157000</v>
      </c>
      <c r="I97" s="82"/>
      <c r="J97" s="82"/>
      <c r="K97" s="82">
        <v>1250450</v>
      </c>
      <c r="L97" s="82">
        <v>1164263</v>
      </c>
      <c r="M97" s="81">
        <f t="shared" si="17"/>
        <v>108.07692307692307</v>
      </c>
      <c r="N97" s="87">
        <f t="shared" si="12"/>
        <v>107.40270883812335</v>
      </c>
      <c r="Q97" s="64"/>
    </row>
    <row r="98" spans="1:14" s="50" customFormat="1" ht="15" customHeight="1">
      <c r="A98" s="95">
        <v>89</v>
      </c>
      <c r="B98" s="85" t="s">
        <v>60</v>
      </c>
      <c r="C98" s="86"/>
      <c r="D98" s="86"/>
      <c r="E98" s="86"/>
      <c r="F98" s="86"/>
      <c r="G98" s="85">
        <v>722412</v>
      </c>
      <c r="H98" s="82">
        <v>1570000</v>
      </c>
      <c r="I98" s="82"/>
      <c r="J98" s="82"/>
      <c r="K98" s="82">
        <v>1635952</v>
      </c>
      <c r="L98" s="82">
        <v>1597853</v>
      </c>
      <c r="M98" s="81">
        <f t="shared" si="17"/>
        <v>104.2007643312102</v>
      </c>
      <c r="N98" s="87">
        <f t="shared" si="12"/>
        <v>102.38438704937187</v>
      </c>
    </row>
    <row r="99" spans="1:14" s="50" customFormat="1" ht="15" customHeight="1">
      <c r="A99" s="85">
        <v>90</v>
      </c>
      <c r="B99" s="85" t="s">
        <v>61</v>
      </c>
      <c r="C99" s="86"/>
      <c r="D99" s="86"/>
      <c r="E99" s="86"/>
      <c r="F99" s="86"/>
      <c r="G99" s="85">
        <v>722414</v>
      </c>
      <c r="H99" s="82">
        <v>5000</v>
      </c>
      <c r="I99" s="82"/>
      <c r="J99" s="82"/>
      <c r="K99" s="82">
        <v>2315</v>
      </c>
      <c r="L99" s="82">
        <v>198</v>
      </c>
      <c r="M99" s="81">
        <f t="shared" si="17"/>
        <v>46.300000000000004</v>
      </c>
      <c r="N99" s="87"/>
    </row>
    <row r="100" spans="1:14" s="50" customFormat="1" ht="15" customHeight="1">
      <c r="A100" s="95">
        <v>91</v>
      </c>
      <c r="B100" s="85" t="s">
        <v>62</v>
      </c>
      <c r="C100" s="86"/>
      <c r="D100" s="86"/>
      <c r="E100" s="86"/>
      <c r="F100" s="86"/>
      <c r="G100" s="85">
        <v>722415</v>
      </c>
      <c r="H100" s="82">
        <v>150000</v>
      </c>
      <c r="I100" s="82"/>
      <c r="J100" s="82"/>
      <c r="K100" s="82">
        <v>205037</v>
      </c>
      <c r="L100" s="82">
        <v>177824</v>
      </c>
      <c r="M100" s="81">
        <f t="shared" si="17"/>
        <v>136.69133333333335</v>
      </c>
      <c r="N100" s="87">
        <f t="shared" si="12"/>
        <v>115.30333363325536</v>
      </c>
    </row>
    <row r="101" spans="1:14" s="50" customFormat="1" ht="15" customHeight="1">
      <c r="A101" s="95">
        <v>92</v>
      </c>
      <c r="B101" s="85" t="s">
        <v>241</v>
      </c>
      <c r="C101" s="86"/>
      <c r="D101" s="86"/>
      <c r="E101" s="86"/>
      <c r="F101" s="86"/>
      <c r="G101" s="85">
        <v>722416</v>
      </c>
      <c r="H101" s="82">
        <v>510000</v>
      </c>
      <c r="I101" s="82"/>
      <c r="J101" s="82"/>
      <c r="K101" s="82">
        <v>555563</v>
      </c>
      <c r="L101" s="82">
        <v>544678</v>
      </c>
      <c r="M101" s="81">
        <f t="shared" si="17"/>
        <v>108.93392156862744</v>
      </c>
      <c r="N101" s="87">
        <f t="shared" si="12"/>
        <v>101.9984284292738</v>
      </c>
    </row>
    <row r="102" spans="1:14" s="50" customFormat="1" ht="15" customHeight="1">
      <c r="A102" s="95">
        <v>93</v>
      </c>
      <c r="B102" s="85" t="s">
        <v>63</v>
      </c>
      <c r="C102" s="86"/>
      <c r="D102" s="86"/>
      <c r="E102" s="86"/>
      <c r="F102" s="86"/>
      <c r="G102" s="85">
        <v>722417</v>
      </c>
      <c r="H102" s="82">
        <v>0</v>
      </c>
      <c r="I102" s="82"/>
      <c r="J102" s="82"/>
      <c r="K102" s="82">
        <v>0</v>
      </c>
      <c r="L102" s="82">
        <v>0</v>
      </c>
      <c r="M102" s="87">
        <v>0</v>
      </c>
      <c r="N102" s="87">
        <v>0</v>
      </c>
    </row>
    <row r="103" spans="1:14" s="50" customFormat="1" ht="15" customHeight="1">
      <c r="A103" s="95">
        <v>94</v>
      </c>
      <c r="B103" s="85" t="s">
        <v>64</v>
      </c>
      <c r="C103" s="86"/>
      <c r="D103" s="86"/>
      <c r="E103" s="86"/>
      <c r="F103" s="86"/>
      <c r="G103" s="85">
        <v>722418</v>
      </c>
      <c r="H103" s="82">
        <v>250</v>
      </c>
      <c r="I103" s="82"/>
      <c r="J103" s="82"/>
      <c r="K103" s="82">
        <v>0</v>
      </c>
      <c r="L103" s="82">
        <v>0</v>
      </c>
      <c r="M103" s="81"/>
      <c r="N103" s="87"/>
    </row>
    <row r="104" spans="1:14" s="50" customFormat="1" ht="15" customHeight="1">
      <c r="A104" s="95">
        <v>95</v>
      </c>
      <c r="B104" s="85" t="s">
        <v>33</v>
      </c>
      <c r="C104" s="86"/>
      <c r="D104" s="86"/>
      <c r="E104" s="86"/>
      <c r="F104" s="86"/>
      <c r="G104" s="85">
        <v>722419</v>
      </c>
      <c r="H104" s="82">
        <v>7000</v>
      </c>
      <c r="I104" s="82"/>
      <c r="J104" s="82"/>
      <c r="K104" s="82">
        <v>6577</v>
      </c>
      <c r="L104" s="82">
        <v>9331</v>
      </c>
      <c r="M104" s="81">
        <f>K104/H104*100</f>
        <v>93.95714285714286</v>
      </c>
      <c r="N104" s="87">
        <f t="shared" si="12"/>
        <v>70.48547851248527</v>
      </c>
    </row>
    <row r="105" spans="1:14" s="50" customFormat="1" ht="15" customHeight="1">
      <c r="A105" s="95">
        <v>96</v>
      </c>
      <c r="B105" s="85" t="s">
        <v>222</v>
      </c>
      <c r="C105" s="86"/>
      <c r="D105" s="86"/>
      <c r="E105" s="86"/>
      <c r="F105" s="86"/>
      <c r="G105" s="85">
        <v>722450</v>
      </c>
      <c r="H105" s="82">
        <f>H106++H107+H108+H109+H110+H111+H112</f>
        <v>1447910</v>
      </c>
      <c r="I105" s="82"/>
      <c r="J105" s="82"/>
      <c r="K105" s="82">
        <f>K106++K107+K108+K109+K110+K111+K112</f>
        <v>148856</v>
      </c>
      <c r="L105" s="82">
        <f>L106++L107+L108+L109+L110+L111+L112</f>
        <v>152785</v>
      </c>
      <c r="M105" s="81">
        <f>K105/H105*100</f>
        <v>10.28074949409839</v>
      </c>
      <c r="N105" s="87">
        <f t="shared" si="12"/>
        <v>97.42841247504663</v>
      </c>
    </row>
    <row r="106" spans="1:14" s="50" customFormat="1" ht="15" customHeight="1">
      <c r="A106" s="95">
        <v>97</v>
      </c>
      <c r="B106" s="85" t="s">
        <v>65</v>
      </c>
      <c r="C106" s="86"/>
      <c r="D106" s="86"/>
      <c r="E106" s="86"/>
      <c r="F106" s="86"/>
      <c r="G106" s="85">
        <v>722451</v>
      </c>
      <c r="H106" s="82">
        <v>1447910</v>
      </c>
      <c r="I106" s="82"/>
      <c r="J106" s="82"/>
      <c r="K106" s="87">
        <v>66942</v>
      </c>
      <c r="L106" s="87">
        <v>56434</v>
      </c>
      <c r="M106" s="81">
        <f>K106/H106*100</f>
        <v>4.623353661484485</v>
      </c>
      <c r="N106" s="87">
        <f t="shared" si="12"/>
        <v>118.61998086260056</v>
      </c>
    </row>
    <row r="107" spans="1:14" s="50" customFormat="1" ht="15" customHeight="1">
      <c r="A107" s="95">
        <v>98</v>
      </c>
      <c r="B107" s="85" t="s">
        <v>66</v>
      </c>
      <c r="C107" s="86"/>
      <c r="D107" s="86"/>
      <c r="E107" s="86"/>
      <c r="F107" s="86"/>
      <c r="G107" s="85">
        <v>722454</v>
      </c>
      <c r="H107" s="82">
        <v>0</v>
      </c>
      <c r="I107" s="82"/>
      <c r="J107" s="82"/>
      <c r="K107" s="82">
        <v>0</v>
      </c>
      <c r="L107" s="82">
        <v>0</v>
      </c>
      <c r="M107" s="87"/>
      <c r="N107" s="87">
        <v>0</v>
      </c>
    </row>
    <row r="108" spans="1:14" s="50" customFormat="1" ht="15" customHeight="1">
      <c r="A108" s="95">
        <v>99</v>
      </c>
      <c r="B108" s="85" t="s">
        <v>67</v>
      </c>
      <c r="C108" s="86"/>
      <c r="D108" s="86"/>
      <c r="E108" s="86"/>
      <c r="F108" s="86"/>
      <c r="G108" s="85">
        <v>722455</v>
      </c>
      <c r="H108" s="82">
        <v>0</v>
      </c>
      <c r="I108" s="82"/>
      <c r="J108" s="82"/>
      <c r="K108" s="87">
        <v>11</v>
      </c>
      <c r="L108" s="87">
        <v>207</v>
      </c>
      <c r="M108" s="76"/>
      <c r="N108" s="87">
        <v>0</v>
      </c>
    </row>
    <row r="109" spans="1:14" s="50" customFormat="1" ht="15" customHeight="1">
      <c r="A109" s="95">
        <v>100</v>
      </c>
      <c r="B109" s="85" t="s">
        <v>68</v>
      </c>
      <c r="C109" s="86"/>
      <c r="D109" s="86"/>
      <c r="E109" s="86"/>
      <c r="F109" s="86"/>
      <c r="G109" s="85">
        <v>722456</v>
      </c>
      <c r="H109" s="82">
        <v>0</v>
      </c>
      <c r="I109" s="82"/>
      <c r="J109" s="82"/>
      <c r="K109" s="82">
        <v>6330</v>
      </c>
      <c r="L109" s="82">
        <v>9415</v>
      </c>
      <c r="M109" s="76"/>
      <c r="N109" s="87">
        <f t="shared" si="12"/>
        <v>67.2331386086033</v>
      </c>
    </row>
    <row r="110" spans="1:14" s="50" customFormat="1" ht="15" customHeight="1">
      <c r="A110" s="95">
        <v>101</v>
      </c>
      <c r="B110" s="96" t="s">
        <v>37</v>
      </c>
      <c r="C110" s="86"/>
      <c r="D110" s="86"/>
      <c r="E110" s="86"/>
      <c r="F110" s="86"/>
      <c r="G110" s="85">
        <v>722457</v>
      </c>
      <c r="H110" s="82">
        <v>0</v>
      </c>
      <c r="I110" s="82"/>
      <c r="J110" s="82"/>
      <c r="K110" s="82">
        <v>73148</v>
      </c>
      <c r="L110" s="82">
        <v>85904</v>
      </c>
      <c r="M110" s="76"/>
      <c r="N110" s="87">
        <f t="shared" si="12"/>
        <v>85.15086608306947</v>
      </c>
    </row>
    <row r="111" spans="1:14" s="50" customFormat="1" ht="15" customHeight="1">
      <c r="A111" s="95">
        <v>102</v>
      </c>
      <c r="B111" s="85" t="s">
        <v>69</v>
      </c>
      <c r="C111" s="86"/>
      <c r="D111" s="86"/>
      <c r="E111" s="86"/>
      <c r="F111" s="86"/>
      <c r="G111" s="85">
        <v>722458</v>
      </c>
      <c r="H111" s="82">
        <v>0</v>
      </c>
      <c r="I111" s="82"/>
      <c r="J111" s="82"/>
      <c r="K111" s="82">
        <v>0</v>
      </c>
      <c r="L111" s="82"/>
      <c r="M111" s="76"/>
      <c r="N111" s="87"/>
    </row>
    <row r="112" spans="1:14" s="50" customFormat="1" ht="15" customHeight="1">
      <c r="A112" s="95">
        <v>103</v>
      </c>
      <c r="B112" s="85" t="s">
        <v>34</v>
      </c>
      <c r="C112" s="86"/>
      <c r="D112" s="86"/>
      <c r="E112" s="86"/>
      <c r="F112" s="86"/>
      <c r="G112" s="85">
        <v>722459</v>
      </c>
      <c r="H112" s="82">
        <v>0</v>
      </c>
      <c r="I112" s="82"/>
      <c r="J112" s="82"/>
      <c r="K112" s="82">
        <v>2425</v>
      </c>
      <c r="L112" s="82">
        <v>825</v>
      </c>
      <c r="M112" s="76"/>
      <c r="N112" s="87">
        <v>0</v>
      </c>
    </row>
    <row r="113" spans="1:14" s="50" customFormat="1" ht="15" customHeight="1">
      <c r="A113" s="95">
        <v>104</v>
      </c>
      <c r="B113" s="85" t="s">
        <v>170</v>
      </c>
      <c r="C113" s="86"/>
      <c r="D113" s="86"/>
      <c r="E113" s="86"/>
      <c r="F113" s="86"/>
      <c r="G113" s="85">
        <v>722480</v>
      </c>
      <c r="H113" s="82">
        <f>H114</f>
        <v>8609856</v>
      </c>
      <c r="I113" s="82"/>
      <c r="J113" s="82"/>
      <c r="K113" s="82">
        <f>K114</f>
        <v>8043388</v>
      </c>
      <c r="L113" s="82">
        <f>L114</f>
        <v>7999179</v>
      </c>
      <c r="M113" s="81">
        <f>K113/H113*100</f>
        <v>93.4207029711066</v>
      </c>
      <c r="N113" s="87">
        <f t="shared" si="12"/>
        <v>100.55266921767847</v>
      </c>
    </row>
    <row r="114" spans="1:14" s="50" customFormat="1" ht="16.5" customHeight="1">
      <c r="A114" s="95">
        <v>105</v>
      </c>
      <c r="B114" s="85" t="s">
        <v>242</v>
      </c>
      <c r="C114" s="86"/>
      <c r="D114" s="86"/>
      <c r="E114" s="86"/>
      <c r="F114" s="86"/>
      <c r="G114" s="85">
        <v>722481</v>
      </c>
      <c r="H114" s="82">
        <v>8609856</v>
      </c>
      <c r="I114" s="82"/>
      <c r="J114" s="82"/>
      <c r="K114" s="82">
        <v>8043388</v>
      </c>
      <c r="L114" s="82">
        <v>7999179</v>
      </c>
      <c r="M114" s="81">
        <f>K114/H114*100</f>
        <v>93.4207029711066</v>
      </c>
      <c r="N114" s="87">
        <f t="shared" si="12"/>
        <v>100.55266921767847</v>
      </c>
    </row>
    <row r="115" spans="1:14" s="50" customFormat="1" ht="15" customHeight="1">
      <c r="A115" s="95" t="s">
        <v>206</v>
      </c>
      <c r="B115" s="50" t="s">
        <v>208</v>
      </c>
      <c r="C115" s="86"/>
      <c r="D115" s="86"/>
      <c r="E115" s="86"/>
      <c r="F115" s="86"/>
      <c r="G115" s="85">
        <v>722490</v>
      </c>
      <c r="H115" s="82">
        <v>70000</v>
      </c>
      <c r="I115" s="82"/>
      <c r="J115" s="82"/>
      <c r="K115" s="82">
        <f>K116</f>
        <v>51106</v>
      </c>
      <c r="L115" s="82">
        <f>L116</f>
        <v>40123</v>
      </c>
      <c r="M115" s="81">
        <f>K115/H115*100</f>
        <v>73.00857142857143</v>
      </c>
      <c r="N115" s="87">
        <f t="shared" si="12"/>
        <v>127.3733270194153</v>
      </c>
    </row>
    <row r="116" spans="1:14" s="50" customFormat="1" ht="27.75" customHeight="1">
      <c r="A116" s="95" t="s">
        <v>207</v>
      </c>
      <c r="B116" s="96" t="s">
        <v>224</v>
      </c>
      <c r="C116" s="86"/>
      <c r="D116" s="86"/>
      <c r="E116" s="86"/>
      <c r="F116" s="86"/>
      <c r="G116" s="85">
        <v>722491</v>
      </c>
      <c r="H116" s="82"/>
      <c r="I116" s="82"/>
      <c r="J116" s="82"/>
      <c r="K116" s="82">
        <v>51106</v>
      </c>
      <c r="L116" s="82">
        <v>40123</v>
      </c>
      <c r="M116" s="81"/>
      <c r="N116" s="87">
        <f t="shared" si="12"/>
        <v>127.3733270194153</v>
      </c>
    </row>
    <row r="117" spans="1:14" s="50" customFormat="1" ht="9.75" customHeight="1">
      <c r="A117" s="95"/>
      <c r="B117" s="85"/>
      <c r="C117" s="86"/>
      <c r="D117" s="86"/>
      <c r="E117" s="86"/>
      <c r="F117" s="86"/>
      <c r="G117" s="85"/>
      <c r="H117" s="82"/>
      <c r="I117" s="82"/>
      <c r="J117" s="82"/>
      <c r="K117" s="82"/>
      <c r="L117" s="82"/>
      <c r="M117" s="76"/>
      <c r="N117" s="87"/>
    </row>
    <row r="118" spans="1:15" s="77" customFormat="1" ht="18" customHeight="1">
      <c r="A118" s="71">
        <v>106</v>
      </c>
      <c r="B118" s="71" t="s">
        <v>176</v>
      </c>
      <c r="C118" s="73" t="e">
        <f>C119+C129+#REF!+C136+C159</f>
        <v>#REF!</v>
      </c>
      <c r="D118" s="73"/>
      <c r="E118" s="73" t="e">
        <f>E119+E129+#REF!+E136+E159</f>
        <v>#REF!</v>
      </c>
      <c r="F118" s="73" t="e">
        <f>F119+F129+#REF!+F136+F159</f>
        <v>#REF!</v>
      </c>
      <c r="G118" s="71">
        <v>722500</v>
      </c>
      <c r="H118" s="74">
        <f>H119+H129+H136+H142+H147+H152+H159</f>
        <v>31752604</v>
      </c>
      <c r="I118" s="74" t="e">
        <f>I119+I129+#REF!+I136+I159</f>
        <v>#REF!</v>
      </c>
      <c r="J118" s="74">
        <f>J119+J129+J136+J147+J159</f>
        <v>0</v>
      </c>
      <c r="K118" s="74">
        <f>K119+K129+K136+K142+K147+K152+K159</f>
        <v>28003013.2</v>
      </c>
      <c r="L118" s="76">
        <f>L119+L129+L136+L142+L147+L152+L159</f>
        <v>26602721</v>
      </c>
      <c r="M118" s="75">
        <f aca="true" t="shared" si="18" ref="M118:M128">K118/H118*100</f>
        <v>88.19123370165168</v>
      </c>
      <c r="N118" s="76">
        <f t="shared" si="12"/>
        <v>105.26371794825047</v>
      </c>
      <c r="O118" s="118"/>
    </row>
    <row r="119" spans="1:14" s="77" customFormat="1" ht="29.25" customHeight="1">
      <c r="A119" s="71">
        <v>107</v>
      </c>
      <c r="B119" s="72" t="s">
        <v>227</v>
      </c>
      <c r="C119" s="73"/>
      <c r="D119" s="73"/>
      <c r="E119" s="73">
        <f>E120+E121+E122+E123</f>
        <v>0</v>
      </c>
      <c r="F119" s="73">
        <f>F120+F121+F122+F123</f>
        <v>0</v>
      </c>
      <c r="G119" s="71">
        <v>722510</v>
      </c>
      <c r="H119" s="74">
        <f>H120+H121+H122+H123+H124+H125+H126+H127+H128</f>
        <v>2885000</v>
      </c>
      <c r="I119" s="74">
        <f>I120+I121+I122+I123+I124+I125</f>
        <v>0</v>
      </c>
      <c r="J119" s="74">
        <f>J120+J121+J122+J123+J124+J125+J126+J127</f>
        <v>0</v>
      </c>
      <c r="K119" s="74">
        <f>K120+K121+K122+K123+K124+K125+K126+K127+K128</f>
        <v>2434293</v>
      </c>
      <c r="L119" s="76">
        <f>L120+L121+L122+L123+L124+L125+L126+L127+L128</f>
        <v>2685176</v>
      </c>
      <c r="M119" s="75">
        <f t="shared" si="18"/>
        <v>84.37757365684575</v>
      </c>
      <c r="N119" s="76">
        <f t="shared" si="12"/>
        <v>90.65673907408677</v>
      </c>
    </row>
    <row r="120" spans="1:14" s="50" customFormat="1" ht="15" customHeight="1">
      <c r="A120" s="85">
        <v>108</v>
      </c>
      <c r="B120" s="104" t="s">
        <v>70</v>
      </c>
      <c r="C120" s="86"/>
      <c r="D120" s="86"/>
      <c r="E120" s="86"/>
      <c r="F120" s="86"/>
      <c r="G120" s="85">
        <v>722511</v>
      </c>
      <c r="H120" s="82">
        <v>1000</v>
      </c>
      <c r="I120" s="82"/>
      <c r="J120" s="82"/>
      <c r="K120" s="82">
        <v>1178</v>
      </c>
      <c r="L120" s="82">
        <v>1049</v>
      </c>
      <c r="M120" s="81">
        <f t="shared" si="18"/>
        <v>117.8</v>
      </c>
      <c r="N120" s="87">
        <f t="shared" si="12"/>
        <v>112.2974261201144</v>
      </c>
    </row>
    <row r="121" spans="1:14" s="50" customFormat="1" ht="15" customHeight="1">
      <c r="A121" s="85">
        <v>109</v>
      </c>
      <c r="B121" s="104" t="s">
        <v>22</v>
      </c>
      <c r="C121" s="86"/>
      <c r="D121" s="86"/>
      <c r="E121" s="86"/>
      <c r="F121" s="86"/>
      <c r="G121" s="85">
        <v>722512</v>
      </c>
      <c r="H121" s="82">
        <v>550000</v>
      </c>
      <c r="I121" s="82"/>
      <c r="J121" s="82"/>
      <c r="K121" s="82">
        <v>373820</v>
      </c>
      <c r="L121" s="82">
        <v>597833</v>
      </c>
      <c r="M121" s="81">
        <f t="shared" si="18"/>
        <v>67.96727272727273</v>
      </c>
      <c r="N121" s="87">
        <f t="shared" si="12"/>
        <v>62.52916784453183</v>
      </c>
    </row>
    <row r="122" spans="1:14" s="50" customFormat="1" ht="15" customHeight="1">
      <c r="A122" s="85">
        <v>110</v>
      </c>
      <c r="B122" s="85" t="s">
        <v>71</v>
      </c>
      <c r="C122" s="86"/>
      <c r="D122" s="86"/>
      <c r="E122" s="86"/>
      <c r="F122" s="86"/>
      <c r="G122" s="85">
        <v>722513</v>
      </c>
      <c r="H122" s="82">
        <v>2000</v>
      </c>
      <c r="I122" s="82"/>
      <c r="J122" s="82"/>
      <c r="K122" s="82">
        <v>1950</v>
      </c>
      <c r="L122" s="82">
        <v>1669</v>
      </c>
      <c r="M122" s="81">
        <f t="shared" si="18"/>
        <v>97.5</v>
      </c>
      <c r="N122" s="87">
        <f t="shared" si="12"/>
        <v>116.83642899940084</v>
      </c>
    </row>
    <row r="123" spans="1:14" s="50" customFormat="1" ht="15" customHeight="1">
      <c r="A123" s="85">
        <v>111</v>
      </c>
      <c r="B123" s="85" t="s">
        <v>228</v>
      </c>
      <c r="C123" s="86"/>
      <c r="D123" s="86"/>
      <c r="E123" s="86"/>
      <c r="F123" s="86"/>
      <c r="G123" s="85">
        <v>722514</v>
      </c>
      <c r="H123" s="82">
        <v>200000</v>
      </c>
      <c r="I123" s="82"/>
      <c r="J123" s="82"/>
      <c r="K123" s="82">
        <v>225257</v>
      </c>
      <c r="L123" s="82">
        <v>216189</v>
      </c>
      <c r="M123" s="81">
        <f t="shared" si="18"/>
        <v>112.6285</v>
      </c>
      <c r="N123" s="87">
        <f t="shared" si="12"/>
        <v>104.19447797991572</v>
      </c>
    </row>
    <row r="124" spans="1:14" s="50" customFormat="1" ht="16.5" customHeight="1">
      <c r="A124" s="95">
        <v>112</v>
      </c>
      <c r="B124" s="85" t="s">
        <v>72</v>
      </c>
      <c r="C124" s="86"/>
      <c r="D124" s="86"/>
      <c r="E124" s="86"/>
      <c r="F124" s="86"/>
      <c r="G124" s="85">
        <v>722515</v>
      </c>
      <c r="H124" s="82">
        <v>1000000</v>
      </c>
      <c r="I124" s="82"/>
      <c r="J124" s="82"/>
      <c r="K124" s="82">
        <v>1070945</v>
      </c>
      <c r="L124" s="82">
        <v>1018486</v>
      </c>
      <c r="M124" s="81">
        <f t="shared" si="18"/>
        <v>107.09450000000001</v>
      </c>
      <c r="N124" s="87">
        <f t="shared" si="12"/>
        <v>105.15068444730709</v>
      </c>
    </row>
    <row r="125" spans="1:14" s="50" customFormat="1" ht="15" customHeight="1">
      <c r="A125" s="95">
        <v>113</v>
      </c>
      <c r="B125" s="85" t="s">
        <v>73</v>
      </c>
      <c r="C125" s="86"/>
      <c r="D125" s="86"/>
      <c r="E125" s="86"/>
      <c r="F125" s="86"/>
      <c r="G125" s="85">
        <v>722516</v>
      </c>
      <c r="H125" s="82">
        <v>300000</v>
      </c>
      <c r="I125" s="82"/>
      <c r="J125" s="82"/>
      <c r="K125" s="82">
        <v>356717</v>
      </c>
      <c r="L125" s="82">
        <v>316679</v>
      </c>
      <c r="M125" s="81">
        <f t="shared" si="18"/>
        <v>118.90566666666666</v>
      </c>
      <c r="N125" s="87">
        <f t="shared" si="12"/>
        <v>112.64308653241926</v>
      </c>
    </row>
    <row r="126" spans="1:14" s="50" customFormat="1" ht="27" customHeight="1">
      <c r="A126" s="112">
        <v>114</v>
      </c>
      <c r="B126" s="119" t="s">
        <v>74</v>
      </c>
      <c r="C126" s="117"/>
      <c r="D126" s="117"/>
      <c r="E126" s="117"/>
      <c r="F126" s="117"/>
      <c r="G126" s="111">
        <v>722517</v>
      </c>
      <c r="H126" s="108">
        <v>230000</v>
      </c>
      <c r="I126" s="108"/>
      <c r="J126" s="108"/>
      <c r="K126" s="108">
        <v>200640</v>
      </c>
      <c r="L126" s="108">
        <v>190915</v>
      </c>
      <c r="M126" s="81">
        <f t="shared" si="18"/>
        <v>87.23478260869565</v>
      </c>
      <c r="N126" s="87">
        <f t="shared" si="12"/>
        <v>105.09388995102533</v>
      </c>
    </row>
    <row r="127" spans="1:14" s="50" customFormat="1" ht="27" customHeight="1">
      <c r="A127" s="95">
        <v>115</v>
      </c>
      <c r="B127" s="96" t="s">
        <v>226</v>
      </c>
      <c r="C127" s="86"/>
      <c r="D127" s="86"/>
      <c r="E127" s="86"/>
      <c r="F127" s="86"/>
      <c r="G127" s="85">
        <v>722518</v>
      </c>
      <c r="H127" s="82">
        <v>600000</v>
      </c>
      <c r="I127" s="82"/>
      <c r="J127" s="82"/>
      <c r="K127" s="82">
        <v>200268</v>
      </c>
      <c r="L127" s="82">
        <v>340285</v>
      </c>
      <c r="M127" s="81">
        <f t="shared" si="18"/>
        <v>33.378</v>
      </c>
      <c r="N127" s="87">
        <f t="shared" si="12"/>
        <v>58.85302026242708</v>
      </c>
    </row>
    <row r="128" spans="1:14" s="50" customFormat="1" ht="25.5" customHeight="1">
      <c r="A128" s="95">
        <v>116</v>
      </c>
      <c r="B128" s="96" t="s">
        <v>75</v>
      </c>
      <c r="C128" s="86"/>
      <c r="D128" s="86"/>
      <c r="E128" s="86"/>
      <c r="F128" s="86"/>
      <c r="G128" s="85">
        <v>722519</v>
      </c>
      <c r="H128" s="82">
        <v>2000</v>
      </c>
      <c r="I128" s="82"/>
      <c r="J128" s="82"/>
      <c r="K128" s="82">
        <v>3518</v>
      </c>
      <c r="L128" s="82">
        <v>2071</v>
      </c>
      <c r="M128" s="87">
        <f t="shared" si="18"/>
        <v>175.89999999999998</v>
      </c>
      <c r="N128" s="87">
        <f t="shared" si="12"/>
        <v>169.8696281989377</v>
      </c>
    </row>
    <row r="129" spans="1:14" s="77" customFormat="1" ht="24" customHeight="1">
      <c r="A129" s="71">
        <v>117</v>
      </c>
      <c r="B129" s="71" t="s">
        <v>177</v>
      </c>
      <c r="C129" s="73"/>
      <c r="D129" s="73"/>
      <c r="E129" s="73">
        <f aca="true" t="shared" si="19" ref="E129:L129">E130+E131+E132+E133+E134+E135</f>
        <v>0</v>
      </c>
      <c r="F129" s="73">
        <f t="shared" si="19"/>
        <v>0</v>
      </c>
      <c r="G129" s="71">
        <v>722520</v>
      </c>
      <c r="H129" s="74">
        <f>H130+H131+H132+H133+H134+H135</f>
        <v>0</v>
      </c>
      <c r="I129" s="74">
        <f t="shared" si="19"/>
        <v>0</v>
      </c>
      <c r="J129" s="74">
        <f t="shared" si="19"/>
        <v>0</v>
      </c>
      <c r="K129" s="74">
        <f t="shared" si="19"/>
        <v>0</v>
      </c>
      <c r="L129" s="76">
        <f t="shared" si="19"/>
        <v>0</v>
      </c>
      <c r="M129" s="76"/>
      <c r="N129" s="87"/>
    </row>
    <row r="130" spans="1:14" s="50" customFormat="1" ht="15" customHeight="1">
      <c r="A130" s="85">
        <v>118</v>
      </c>
      <c r="B130" s="85" t="s">
        <v>23</v>
      </c>
      <c r="C130" s="86"/>
      <c r="D130" s="86"/>
      <c r="E130" s="86"/>
      <c r="F130" s="86"/>
      <c r="G130" s="85">
        <v>722521</v>
      </c>
      <c r="H130" s="82">
        <v>0</v>
      </c>
      <c r="I130" s="82"/>
      <c r="J130" s="82"/>
      <c r="K130" s="82">
        <v>0</v>
      </c>
      <c r="L130" s="82"/>
      <c r="M130" s="76"/>
      <c r="N130" s="76"/>
    </row>
    <row r="131" spans="1:14" s="50" customFormat="1" ht="18" customHeight="1">
      <c r="A131" s="85">
        <v>119</v>
      </c>
      <c r="B131" s="85" t="s">
        <v>76</v>
      </c>
      <c r="C131" s="86"/>
      <c r="D131" s="86"/>
      <c r="E131" s="86"/>
      <c r="F131" s="86"/>
      <c r="G131" s="85">
        <v>722522</v>
      </c>
      <c r="H131" s="82">
        <v>0</v>
      </c>
      <c r="I131" s="82"/>
      <c r="J131" s="82"/>
      <c r="K131" s="82">
        <v>0</v>
      </c>
      <c r="L131" s="87">
        <v>0</v>
      </c>
      <c r="M131" s="76"/>
      <c r="N131" s="76"/>
    </row>
    <row r="132" spans="1:14" s="50" customFormat="1" ht="15.75" customHeight="1">
      <c r="A132" s="85">
        <v>120</v>
      </c>
      <c r="B132" s="85" t="s">
        <v>77</v>
      </c>
      <c r="C132" s="86"/>
      <c r="D132" s="86"/>
      <c r="E132" s="86"/>
      <c r="F132" s="86"/>
      <c r="G132" s="85">
        <v>722523</v>
      </c>
      <c r="H132" s="82">
        <v>0</v>
      </c>
      <c r="I132" s="82"/>
      <c r="J132" s="82"/>
      <c r="K132" s="82">
        <v>0</v>
      </c>
      <c r="L132" s="87">
        <v>0</v>
      </c>
      <c r="M132" s="76"/>
      <c r="N132" s="76"/>
    </row>
    <row r="133" spans="1:14" s="50" customFormat="1" ht="16.5" customHeight="1">
      <c r="A133" s="85">
        <v>121</v>
      </c>
      <c r="B133" s="85" t="s">
        <v>29</v>
      </c>
      <c r="C133" s="86"/>
      <c r="D133" s="86"/>
      <c r="E133" s="86"/>
      <c r="F133" s="86"/>
      <c r="G133" s="85">
        <v>722524</v>
      </c>
      <c r="H133" s="82">
        <v>0</v>
      </c>
      <c r="I133" s="82"/>
      <c r="J133" s="82"/>
      <c r="K133" s="82">
        <v>0</v>
      </c>
      <c r="L133" s="87">
        <v>0</v>
      </c>
      <c r="M133" s="76"/>
      <c r="N133" s="76"/>
    </row>
    <row r="134" spans="1:14" s="50" customFormat="1" ht="15.75" customHeight="1">
      <c r="A134" s="85">
        <v>122</v>
      </c>
      <c r="B134" s="85" t="s">
        <v>78</v>
      </c>
      <c r="C134" s="86"/>
      <c r="D134" s="86"/>
      <c r="E134" s="86"/>
      <c r="F134" s="86"/>
      <c r="G134" s="85">
        <v>722525</v>
      </c>
      <c r="H134" s="82">
        <v>0</v>
      </c>
      <c r="I134" s="82"/>
      <c r="J134" s="82"/>
      <c r="K134" s="82">
        <v>0</v>
      </c>
      <c r="L134" s="87">
        <v>0</v>
      </c>
      <c r="M134" s="76"/>
      <c r="N134" s="76"/>
    </row>
    <row r="135" spans="1:14" s="50" customFormat="1" ht="15.75" customHeight="1">
      <c r="A135" s="85">
        <v>123</v>
      </c>
      <c r="B135" s="85" t="s">
        <v>79</v>
      </c>
      <c r="C135" s="86"/>
      <c r="D135" s="86"/>
      <c r="E135" s="86"/>
      <c r="F135" s="86"/>
      <c r="G135" s="85">
        <v>722526</v>
      </c>
      <c r="H135" s="82">
        <v>0</v>
      </c>
      <c r="I135" s="82"/>
      <c r="J135" s="82"/>
      <c r="K135" s="82">
        <v>0</v>
      </c>
      <c r="L135" s="87">
        <v>0</v>
      </c>
      <c r="M135" s="76"/>
      <c r="N135" s="76"/>
    </row>
    <row r="136" spans="1:14" s="50" customFormat="1" ht="24" customHeight="1">
      <c r="A136" s="88">
        <v>124</v>
      </c>
      <c r="B136" s="71" t="s">
        <v>178</v>
      </c>
      <c r="C136" s="73"/>
      <c r="D136" s="73"/>
      <c r="E136" s="73" t="e">
        <f>E137+E138+E139+E140+#REF!+E141</f>
        <v>#REF!</v>
      </c>
      <c r="F136" s="73" t="e">
        <f>F137+F138+F139+F140+#REF!+F141</f>
        <v>#REF!</v>
      </c>
      <c r="G136" s="71">
        <v>722540</v>
      </c>
      <c r="H136" s="74">
        <f>H137+H138+H139+H140+H141</f>
        <v>5000</v>
      </c>
      <c r="I136" s="74" t="e">
        <f>I137+I138+I139+I140+#REF!+I141</f>
        <v>#REF!</v>
      </c>
      <c r="J136" s="74">
        <f>J137+J138+J139+J140+J141</f>
        <v>0</v>
      </c>
      <c r="K136" s="74">
        <f>K137+K138+K139+K140+K141</f>
        <v>3311</v>
      </c>
      <c r="L136" s="76">
        <f>L137+L138+L139+L140+L141</f>
        <v>2472</v>
      </c>
      <c r="M136" s="76">
        <f>K136/H136*100</f>
        <v>66.22</v>
      </c>
      <c r="N136" s="76">
        <f>K136/L136*100</f>
        <v>133.9401294498382</v>
      </c>
    </row>
    <row r="137" spans="1:14" s="50" customFormat="1" ht="15" customHeight="1">
      <c r="A137" s="95">
        <v>125</v>
      </c>
      <c r="B137" s="85" t="s">
        <v>80</v>
      </c>
      <c r="C137" s="86"/>
      <c r="D137" s="86"/>
      <c r="E137" s="86"/>
      <c r="F137" s="86"/>
      <c r="G137" s="85">
        <v>722541</v>
      </c>
      <c r="H137" s="82">
        <v>5000</v>
      </c>
      <c r="I137" s="82"/>
      <c r="J137" s="82"/>
      <c r="K137" s="82">
        <v>3311</v>
      </c>
      <c r="L137" s="82">
        <v>2421</v>
      </c>
      <c r="M137" s="87">
        <f>K137/H137*100</f>
        <v>66.22</v>
      </c>
      <c r="N137" s="87">
        <f>K137/L137*100</f>
        <v>136.76166873192898</v>
      </c>
    </row>
    <row r="138" spans="1:14" s="50" customFormat="1" ht="18.75" customHeight="1">
      <c r="A138" s="95">
        <v>126</v>
      </c>
      <c r="B138" s="85" t="s">
        <v>81</v>
      </c>
      <c r="C138" s="86"/>
      <c r="D138" s="86"/>
      <c r="E138" s="86"/>
      <c r="F138" s="86"/>
      <c r="G138" s="85">
        <v>722542</v>
      </c>
      <c r="H138" s="82">
        <v>0</v>
      </c>
      <c r="I138" s="82"/>
      <c r="J138" s="82"/>
      <c r="K138" s="82">
        <v>0</v>
      </c>
      <c r="L138" s="82">
        <v>51</v>
      </c>
      <c r="M138" s="76"/>
      <c r="N138" s="87"/>
    </row>
    <row r="139" spans="1:14" s="50" customFormat="1" ht="15.75" customHeight="1">
      <c r="A139" s="95">
        <v>127</v>
      </c>
      <c r="B139" s="85" t="s">
        <v>82</v>
      </c>
      <c r="C139" s="86"/>
      <c r="D139" s="86"/>
      <c r="E139" s="86"/>
      <c r="F139" s="86"/>
      <c r="G139" s="85">
        <v>722543</v>
      </c>
      <c r="H139" s="82">
        <v>0</v>
      </c>
      <c r="I139" s="82"/>
      <c r="J139" s="82"/>
      <c r="K139" s="82">
        <v>0</v>
      </c>
      <c r="L139" s="82">
        <v>0</v>
      </c>
      <c r="M139" s="76"/>
      <c r="N139" s="87"/>
    </row>
    <row r="140" spans="1:14" s="50" customFormat="1" ht="16.5" customHeight="1">
      <c r="A140" s="95">
        <v>128</v>
      </c>
      <c r="B140" s="85" t="s">
        <v>83</v>
      </c>
      <c r="C140" s="86"/>
      <c r="D140" s="86"/>
      <c r="E140" s="86"/>
      <c r="F140" s="86"/>
      <c r="G140" s="85">
        <v>722544</v>
      </c>
      <c r="H140" s="82">
        <v>0</v>
      </c>
      <c r="I140" s="82"/>
      <c r="J140" s="82"/>
      <c r="K140" s="82">
        <v>0</v>
      </c>
      <c r="L140" s="82">
        <v>0</v>
      </c>
      <c r="M140" s="76"/>
      <c r="N140" s="87"/>
    </row>
    <row r="141" spans="1:14" s="50" customFormat="1" ht="15" customHeight="1">
      <c r="A141" s="95">
        <v>129</v>
      </c>
      <c r="B141" s="85" t="s">
        <v>84</v>
      </c>
      <c r="C141" s="86"/>
      <c r="D141" s="86"/>
      <c r="E141" s="86"/>
      <c r="F141" s="86"/>
      <c r="G141" s="85">
        <v>722546</v>
      </c>
      <c r="H141" s="82">
        <v>0</v>
      </c>
      <c r="I141" s="82"/>
      <c r="J141" s="82"/>
      <c r="K141" s="82">
        <v>0</v>
      </c>
      <c r="L141" s="82">
        <v>0</v>
      </c>
      <c r="M141" s="76"/>
      <c r="N141" s="87"/>
    </row>
    <row r="142" spans="1:14" s="77" customFormat="1" ht="24" customHeight="1">
      <c r="A142" s="88">
        <v>130</v>
      </c>
      <c r="B142" s="71" t="s">
        <v>179</v>
      </c>
      <c r="C142" s="73"/>
      <c r="D142" s="73"/>
      <c r="E142" s="73"/>
      <c r="F142" s="73"/>
      <c r="G142" s="71">
        <v>722560</v>
      </c>
      <c r="H142" s="74">
        <f>H143+H144+H145+H146</f>
        <v>11000</v>
      </c>
      <c r="I142" s="74"/>
      <c r="J142" s="74"/>
      <c r="K142" s="74">
        <f>K144+K145+K146</f>
        <v>3861</v>
      </c>
      <c r="L142" s="76">
        <f>L144+L145+L146</f>
        <v>4019</v>
      </c>
      <c r="M142" s="76">
        <f>K142/H142*100</f>
        <v>35.099999999999994</v>
      </c>
      <c r="N142" s="76">
        <f>K142/L142*100</f>
        <v>96.0686737994526</v>
      </c>
    </row>
    <row r="143" spans="1:14" s="50" customFormat="1" ht="17.25" customHeight="1">
      <c r="A143" s="95">
        <v>131</v>
      </c>
      <c r="B143" s="85" t="s">
        <v>127</v>
      </c>
      <c r="C143" s="86"/>
      <c r="D143" s="86"/>
      <c r="E143" s="86"/>
      <c r="F143" s="86"/>
      <c r="G143" s="85">
        <v>722561</v>
      </c>
      <c r="H143" s="82">
        <v>0</v>
      </c>
      <c r="I143" s="82"/>
      <c r="J143" s="82"/>
      <c r="K143" s="82">
        <v>0</v>
      </c>
      <c r="L143" s="82">
        <v>0</v>
      </c>
      <c r="M143" s="87"/>
      <c r="N143" s="87"/>
    </row>
    <row r="144" spans="1:14" s="50" customFormat="1" ht="20.25" customHeight="1">
      <c r="A144" s="95">
        <v>132</v>
      </c>
      <c r="B144" s="85" t="s">
        <v>85</v>
      </c>
      <c r="C144" s="86"/>
      <c r="D144" s="86"/>
      <c r="E144" s="86"/>
      <c r="F144" s="86"/>
      <c r="G144" s="85">
        <v>722562</v>
      </c>
      <c r="H144" s="82">
        <v>1000</v>
      </c>
      <c r="I144" s="82"/>
      <c r="J144" s="82"/>
      <c r="K144" s="82">
        <v>35</v>
      </c>
      <c r="L144" s="82"/>
      <c r="M144" s="81">
        <f>K144/H144*100</f>
        <v>3.5000000000000004</v>
      </c>
      <c r="N144" s="87"/>
    </row>
    <row r="145" spans="1:14" s="50" customFormat="1" ht="27" customHeight="1">
      <c r="A145" s="95">
        <v>133</v>
      </c>
      <c r="B145" s="96" t="s">
        <v>229</v>
      </c>
      <c r="C145" s="86"/>
      <c r="D145" s="86"/>
      <c r="E145" s="86"/>
      <c r="F145" s="86"/>
      <c r="G145" s="85">
        <v>722563</v>
      </c>
      <c r="H145" s="82">
        <v>10000</v>
      </c>
      <c r="I145" s="82"/>
      <c r="J145" s="82"/>
      <c r="K145" s="82">
        <v>3826</v>
      </c>
      <c r="L145" s="82">
        <v>3916</v>
      </c>
      <c r="M145" s="81">
        <f>K145/H145*100</f>
        <v>38.26</v>
      </c>
      <c r="N145" s="87">
        <f>K145/L145*100</f>
        <v>97.70173646578141</v>
      </c>
    </row>
    <row r="146" spans="1:14" s="50" customFormat="1" ht="27.75" customHeight="1">
      <c r="A146" s="95">
        <v>134</v>
      </c>
      <c r="B146" s="96" t="s">
        <v>38</v>
      </c>
      <c r="C146" s="86"/>
      <c r="D146" s="86"/>
      <c r="E146" s="86"/>
      <c r="F146" s="86"/>
      <c r="G146" s="85">
        <v>722564</v>
      </c>
      <c r="H146" s="82">
        <v>0</v>
      </c>
      <c r="I146" s="82"/>
      <c r="J146" s="82"/>
      <c r="K146" s="82">
        <v>0</v>
      </c>
      <c r="L146" s="82">
        <v>103</v>
      </c>
      <c r="M146" s="76"/>
      <c r="N146" s="87">
        <f>K146/L146*100</f>
        <v>0</v>
      </c>
    </row>
    <row r="147" spans="1:14" s="50" customFormat="1" ht="24" customHeight="1">
      <c r="A147" s="88">
        <v>135</v>
      </c>
      <c r="B147" s="71" t="s">
        <v>180</v>
      </c>
      <c r="C147" s="86"/>
      <c r="D147" s="86"/>
      <c r="E147" s="86"/>
      <c r="F147" s="86"/>
      <c r="G147" s="71">
        <v>722570</v>
      </c>
      <c r="H147" s="74">
        <v>5000</v>
      </c>
      <c r="I147" s="82"/>
      <c r="J147" s="74">
        <f>J148+J149+J150+J151</f>
        <v>0</v>
      </c>
      <c r="K147" s="74">
        <f>K148+K149+K150+K151</f>
        <v>3640</v>
      </c>
      <c r="L147" s="76">
        <f>L148+L149+L150+L151</f>
        <v>3853</v>
      </c>
      <c r="M147" s="75">
        <f>K147/H147*100</f>
        <v>72.8</v>
      </c>
      <c r="N147" s="76">
        <f>K147/L147*100</f>
        <v>94.47184012457825</v>
      </c>
    </row>
    <row r="148" spans="1:14" s="50" customFormat="1" ht="21" customHeight="1">
      <c r="A148" s="95">
        <v>136</v>
      </c>
      <c r="B148" s="85" t="s">
        <v>230</v>
      </c>
      <c r="C148" s="86"/>
      <c r="D148" s="86"/>
      <c r="E148" s="86"/>
      <c r="F148" s="86"/>
      <c r="G148" s="85">
        <v>722571</v>
      </c>
      <c r="H148" s="82">
        <v>0</v>
      </c>
      <c r="I148" s="82"/>
      <c r="J148" s="82"/>
      <c r="K148" s="82">
        <v>0</v>
      </c>
      <c r="L148" s="82">
        <v>0</v>
      </c>
      <c r="M148" s="76"/>
      <c r="N148" s="87"/>
    </row>
    <row r="149" spans="1:14" s="50" customFormat="1" ht="20.25" customHeight="1">
      <c r="A149" s="95">
        <v>137</v>
      </c>
      <c r="B149" s="85" t="s">
        <v>86</v>
      </c>
      <c r="C149" s="86"/>
      <c r="D149" s="86"/>
      <c r="E149" s="86"/>
      <c r="F149" s="86"/>
      <c r="G149" s="85">
        <v>722572</v>
      </c>
      <c r="H149" s="82">
        <v>0</v>
      </c>
      <c r="I149" s="82"/>
      <c r="J149" s="82"/>
      <c r="K149" s="82">
        <v>3580</v>
      </c>
      <c r="L149" s="82">
        <v>3573</v>
      </c>
      <c r="M149" s="81"/>
      <c r="N149" s="87">
        <f>K149/L149*100</f>
        <v>100.19591379792891</v>
      </c>
    </row>
    <row r="150" spans="1:14" s="50" customFormat="1" ht="20.25" customHeight="1">
      <c r="A150" s="95">
        <v>138</v>
      </c>
      <c r="B150" s="85" t="s">
        <v>30</v>
      </c>
      <c r="C150" s="86"/>
      <c r="D150" s="86"/>
      <c r="E150" s="86"/>
      <c r="F150" s="86"/>
      <c r="G150" s="85">
        <v>722573</v>
      </c>
      <c r="H150" s="82">
        <v>0</v>
      </c>
      <c r="I150" s="82"/>
      <c r="J150" s="82"/>
      <c r="K150" s="82">
        <v>10</v>
      </c>
      <c r="L150" s="82">
        <v>50</v>
      </c>
      <c r="M150" s="76"/>
      <c r="N150" s="87">
        <f>K150/L150*100</f>
        <v>20</v>
      </c>
    </row>
    <row r="151" spans="1:14" s="50" customFormat="1" ht="17.25" customHeight="1">
      <c r="A151" s="95">
        <v>139</v>
      </c>
      <c r="B151" s="85" t="s">
        <v>87</v>
      </c>
      <c r="C151" s="86"/>
      <c r="D151" s="86"/>
      <c r="E151" s="86"/>
      <c r="F151" s="86"/>
      <c r="G151" s="85">
        <v>722574</v>
      </c>
      <c r="H151" s="82">
        <v>0</v>
      </c>
      <c r="I151" s="82"/>
      <c r="J151" s="82"/>
      <c r="K151" s="82">
        <v>50</v>
      </c>
      <c r="L151" s="82">
        <v>230</v>
      </c>
      <c r="M151" s="76"/>
      <c r="N151" s="87">
        <f>K151/L151*100</f>
        <v>21.73913043478261</v>
      </c>
    </row>
    <row r="152" spans="1:14" s="77" customFormat="1" ht="18.75" customHeight="1">
      <c r="A152" s="88">
        <v>140</v>
      </c>
      <c r="B152" s="71" t="s">
        <v>181</v>
      </c>
      <c r="C152" s="73"/>
      <c r="D152" s="73"/>
      <c r="E152" s="73"/>
      <c r="F152" s="73"/>
      <c r="G152" s="71">
        <v>722580</v>
      </c>
      <c r="H152" s="74">
        <f>H153+H154+H155+H156+H157+H158</f>
        <v>5698000</v>
      </c>
      <c r="I152" s="74"/>
      <c r="J152" s="74"/>
      <c r="K152" s="74">
        <f>K153+K154+K155+K156+K157+K158</f>
        <v>1150937</v>
      </c>
      <c r="L152" s="76">
        <f>L153+L154+L155+L156+L157+L158</f>
        <v>945320</v>
      </c>
      <c r="M152" s="75">
        <f aca="true" t="shared" si="20" ref="M152:M160">K152/H152*100</f>
        <v>20.198964548964547</v>
      </c>
      <c r="N152" s="76">
        <f aca="true" t="shared" si="21" ref="N152:N160">K152/L152*100</f>
        <v>121.75104726441839</v>
      </c>
    </row>
    <row r="153" spans="1:17" s="50" customFormat="1" ht="29.25" customHeight="1">
      <c r="A153" s="95">
        <v>141</v>
      </c>
      <c r="B153" s="120" t="s">
        <v>231</v>
      </c>
      <c r="C153" s="116"/>
      <c r="D153" s="116"/>
      <c r="E153" s="116"/>
      <c r="F153" s="116"/>
      <c r="G153" s="99">
        <v>722581</v>
      </c>
      <c r="H153" s="87">
        <v>5293000</v>
      </c>
      <c r="I153" s="87"/>
      <c r="J153" s="87"/>
      <c r="K153" s="87">
        <v>838220</v>
      </c>
      <c r="L153" s="87">
        <v>649212</v>
      </c>
      <c r="M153" s="81">
        <f t="shared" si="20"/>
        <v>15.836387681843945</v>
      </c>
      <c r="N153" s="87">
        <f t="shared" si="21"/>
        <v>129.11344830348176</v>
      </c>
      <c r="Q153" s="64"/>
    </row>
    <row r="154" spans="1:14" s="50" customFormat="1" ht="27" customHeight="1">
      <c r="A154" s="95">
        <v>142</v>
      </c>
      <c r="B154" s="96" t="s">
        <v>88</v>
      </c>
      <c r="C154" s="86"/>
      <c r="D154" s="86"/>
      <c r="E154" s="86"/>
      <c r="F154" s="86"/>
      <c r="G154" s="85">
        <v>722582</v>
      </c>
      <c r="H154" s="82">
        <v>230000</v>
      </c>
      <c r="I154" s="82"/>
      <c r="J154" s="82"/>
      <c r="K154" s="87">
        <v>312717</v>
      </c>
      <c r="L154" s="87">
        <v>296108</v>
      </c>
      <c r="M154" s="81">
        <f t="shared" si="20"/>
        <v>135.96391304347827</v>
      </c>
      <c r="N154" s="87">
        <f t="shared" si="21"/>
        <v>105.60910208437461</v>
      </c>
    </row>
    <row r="155" spans="1:14" s="50" customFormat="1" ht="18" customHeight="1">
      <c r="A155" s="95">
        <v>143</v>
      </c>
      <c r="B155" s="96" t="s">
        <v>89</v>
      </c>
      <c r="C155" s="86"/>
      <c r="D155" s="86"/>
      <c r="E155" s="86"/>
      <c r="F155" s="86"/>
      <c r="G155" s="85">
        <v>722583</v>
      </c>
      <c r="H155" s="82">
        <v>57000</v>
      </c>
      <c r="I155" s="82"/>
      <c r="J155" s="82"/>
      <c r="K155" s="87">
        <v>0</v>
      </c>
      <c r="L155" s="87">
        <v>0</v>
      </c>
      <c r="M155" s="81">
        <f t="shared" si="20"/>
        <v>0</v>
      </c>
      <c r="N155" s="87">
        <v>0</v>
      </c>
    </row>
    <row r="156" spans="1:14" s="50" customFormat="1" ht="27" customHeight="1">
      <c r="A156" s="95">
        <v>144</v>
      </c>
      <c r="B156" s="96" t="s">
        <v>31</v>
      </c>
      <c r="C156" s="86"/>
      <c r="D156" s="86"/>
      <c r="E156" s="86"/>
      <c r="F156" s="86"/>
      <c r="G156" s="85">
        <v>722584</v>
      </c>
      <c r="H156" s="82">
        <v>83000</v>
      </c>
      <c r="I156" s="82"/>
      <c r="J156" s="82"/>
      <c r="K156" s="87">
        <v>0</v>
      </c>
      <c r="L156" s="87">
        <v>0</v>
      </c>
      <c r="M156" s="81">
        <f t="shared" si="20"/>
        <v>0</v>
      </c>
      <c r="N156" s="87">
        <v>0</v>
      </c>
    </row>
    <row r="157" spans="1:14" s="50" customFormat="1" ht="33" customHeight="1">
      <c r="A157" s="95">
        <v>145</v>
      </c>
      <c r="B157" s="96" t="s">
        <v>90</v>
      </c>
      <c r="C157" s="86"/>
      <c r="D157" s="86"/>
      <c r="E157" s="86"/>
      <c r="F157" s="86"/>
      <c r="G157" s="85">
        <v>722585</v>
      </c>
      <c r="H157" s="82">
        <v>20000</v>
      </c>
      <c r="I157" s="82"/>
      <c r="J157" s="82"/>
      <c r="K157" s="87">
        <v>0</v>
      </c>
      <c r="L157" s="87">
        <v>0</v>
      </c>
      <c r="M157" s="81">
        <f t="shared" si="20"/>
        <v>0</v>
      </c>
      <c r="N157" s="87">
        <v>0</v>
      </c>
    </row>
    <row r="158" spans="1:14" s="50" customFormat="1" ht="28.5" customHeight="1">
      <c r="A158" s="95">
        <v>146</v>
      </c>
      <c r="B158" s="96" t="s">
        <v>91</v>
      </c>
      <c r="C158" s="86"/>
      <c r="D158" s="86"/>
      <c r="E158" s="86"/>
      <c r="F158" s="86"/>
      <c r="G158" s="85">
        <v>722586</v>
      </c>
      <c r="H158" s="82">
        <v>15000</v>
      </c>
      <c r="I158" s="82"/>
      <c r="J158" s="82"/>
      <c r="K158" s="87">
        <v>0</v>
      </c>
      <c r="L158" s="87">
        <v>0</v>
      </c>
      <c r="M158" s="81">
        <f t="shared" si="20"/>
        <v>0</v>
      </c>
      <c r="N158" s="87">
        <v>0</v>
      </c>
    </row>
    <row r="159" spans="1:14" s="77" customFormat="1" ht="15" customHeight="1">
      <c r="A159" s="71">
        <v>147</v>
      </c>
      <c r="B159" s="71" t="s">
        <v>182</v>
      </c>
      <c r="C159" s="73"/>
      <c r="D159" s="73"/>
      <c r="E159" s="73">
        <f>E160+E161+E162+E163+E164+E165+E166+E167</f>
        <v>0</v>
      </c>
      <c r="F159" s="73">
        <f>F160+F161+F162+F163+F164+F165+F166+F167</f>
        <v>0</v>
      </c>
      <c r="G159" s="71">
        <v>722590</v>
      </c>
      <c r="H159" s="74">
        <f>H160+H161+H162+H163+H164+H165+H166+H167+H168</f>
        <v>23148604</v>
      </c>
      <c r="I159" s="74">
        <f>I160+I161+I162+I163+I164+I165+I166+I167</f>
        <v>0</v>
      </c>
      <c r="J159" s="74">
        <f>J160+J161+J162+J163+J164+J165+J166+J167+J168</f>
        <v>0</v>
      </c>
      <c r="K159" s="74">
        <f>K160+K161+K162+K163+K164+K165+K166+K167+K168</f>
        <v>24406971.2</v>
      </c>
      <c r="L159" s="76">
        <f>L160+L161+L162+L163+L164+L165+L166+L167+L168</f>
        <v>22961881</v>
      </c>
      <c r="M159" s="75">
        <f t="shared" si="20"/>
        <v>105.4360392531662</v>
      </c>
      <c r="N159" s="76">
        <f t="shared" si="21"/>
        <v>106.29343127420614</v>
      </c>
    </row>
    <row r="160" spans="1:14" s="50" customFormat="1" ht="15" customHeight="1">
      <c r="A160" s="85">
        <v>148</v>
      </c>
      <c r="B160" s="85" t="s">
        <v>92</v>
      </c>
      <c r="C160" s="86"/>
      <c r="D160" s="86"/>
      <c r="E160" s="86"/>
      <c r="F160" s="86"/>
      <c r="G160" s="85">
        <v>722591</v>
      </c>
      <c r="H160" s="82">
        <v>1456739</v>
      </c>
      <c r="I160" s="82"/>
      <c r="J160" s="82"/>
      <c r="K160" s="82">
        <v>990266.2</v>
      </c>
      <c r="L160" s="82">
        <v>770251</v>
      </c>
      <c r="M160" s="81">
        <f t="shared" si="20"/>
        <v>67.97828574645149</v>
      </c>
      <c r="N160" s="87">
        <f t="shared" si="21"/>
        <v>128.56409144551583</v>
      </c>
    </row>
    <row r="161" spans="1:14" s="50" customFormat="1" ht="15" customHeight="1">
      <c r="A161" s="85">
        <v>149</v>
      </c>
      <c r="B161" s="85" t="s">
        <v>93</v>
      </c>
      <c r="C161" s="86"/>
      <c r="D161" s="86"/>
      <c r="E161" s="86"/>
      <c r="F161" s="86"/>
      <c r="G161" s="85">
        <v>722592</v>
      </c>
      <c r="H161" s="82">
        <v>0</v>
      </c>
      <c r="I161" s="82"/>
      <c r="J161" s="82"/>
      <c r="K161" s="82">
        <v>0</v>
      </c>
      <c r="L161" s="82">
        <v>0</v>
      </c>
      <c r="M161" s="76"/>
      <c r="N161" s="76"/>
    </row>
    <row r="162" spans="1:14" s="50" customFormat="1" ht="15" customHeight="1">
      <c r="A162" s="111">
        <v>150</v>
      </c>
      <c r="B162" s="111" t="s">
        <v>94</v>
      </c>
      <c r="C162" s="117"/>
      <c r="D162" s="117"/>
      <c r="E162" s="117"/>
      <c r="F162" s="117"/>
      <c r="G162" s="111">
        <v>722593</v>
      </c>
      <c r="H162" s="108">
        <v>0</v>
      </c>
      <c r="I162" s="108"/>
      <c r="J162" s="108"/>
      <c r="K162" s="108">
        <v>0</v>
      </c>
      <c r="L162" s="108">
        <v>0</v>
      </c>
      <c r="M162" s="76"/>
      <c r="N162" s="76"/>
    </row>
    <row r="163" spans="1:14" s="50" customFormat="1" ht="15" customHeight="1">
      <c r="A163" s="95">
        <v>151</v>
      </c>
      <c r="B163" s="85" t="s">
        <v>1</v>
      </c>
      <c r="C163" s="86"/>
      <c r="D163" s="86"/>
      <c r="E163" s="86"/>
      <c r="F163" s="86"/>
      <c r="G163" s="85">
        <v>722594</v>
      </c>
      <c r="H163" s="82">
        <v>16000</v>
      </c>
      <c r="I163" s="82"/>
      <c r="J163" s="82"/>
      <c r="K163" s="82">
        <v>24822</v>
      </c>
      <c r="L163" s="82">
        <v>16954</v>
      </c>
      <c r="M163" s="81">
        <f aca="true" t="shared" si="22" ref="M163:M176">K163/H163*100</f>
        <v>155.1375</v>
      </c>
      <c r="N163" s="87">
        <f aca="true" t="shared" si="23" ref="N163:N204">K163/L163*100</f>
        <v>146.40792733278283</v>
      </c>
    </row>
    <row r="164" spans="1:14" s="50" customFormat="1" ht="15" customHeight="1">
      <c r="A164" s="95">
        <v>152</v>
      </c>
      <c r="B164" s="85" t="s">
        <v>95</v>
      </c>
      <c r="C164" s="86"/>
      <c r="D164" s="86"/>
      <c r="E164" s="86"/>
      <c r="F164" s="86"/>
      <c r="G164" s="85">
        <v>722595</v>
      </c>
      <c r="H164" s="82">
        <v>4000</v>
      </c>
      <c r="I164" s="82"/>
      <c r="J164" s="82"/>
      <c r="K164" s="82">
        <v>3700</v>
      </c>
      <c r="L164" s="82">
        <v>3163</v>
      </c>
      <c r="M164" s="81">
        <f t="shared" si="22"/>
        <v>92.5</v>
      </c>
      <c r="N164" s="87">
        <f t="shared" si="23"/>
        <v>116.97755295605438</v>
      </c>
    </row>
    <row r="165" spans="1:14" s="50" customFormat="1" ht="15" customHeight="1">
      <c r="A165" s="95">
        <v>153</v>
      </c>
      <c r="B165" s="85" t="s">
        <v>96</v>
      </c>
      <c r="C165" s="86"/>
      <c r="D165" s="86"/>
      <c r="E165" s="86"/>
      <c r="F165" s="86"/>
      <c r="G165" s="85">
        <v>722596</v>
      </c>
      <c r="H165" s="82">
        <v>6000</v>
      </c>
      <c r="I165" s="82"/>
      <c r="J165" s="82"/>
      <c r="K165" s="82">
        <v>10811</v>
      </c>
      <c r="L165" s="82">
        <v>7970</v>
      </c>
      <c r="M165" s="81">
        <f t="shared" si="22"/>
        <v>180.18333333333334</v>
      </c>
      <c r="N165" s="87">
        <f t="shared" si="23"/>
        <v>135.6461731493099</v>
      </c>
    </row>
    <row r="166" spans="1:14" s="50" customFormat="1" ht="15" customHeight="1">
      <c r="A166" s="85">
        <v>154</v>
      </c>
      <c r="B166" s="85" t="s">
        <v>145</v>
      </c>
      <c r="C166" s="86"/>
      <c r="D166" s="86"/>
      <c r="E166" s="86"/>
      <c r="F166" s="86"/>
      <c r="G166" s="85">
        <v>722597</v>
      </c>
      <c r="H166" s="82">
        <v>1122500</v>
      </c>
      <c r="I166" s="82"/>
      <c r="J166" s="82"/>
      <c r="K166" s="82">
        <v>1161984</v>
      </c>
      <c r="L166" s="82">
        <v>960649</v>
      </c>
      <c r="M166" s="81">
        <f t="shared" si="22"/>
        <v>103.51750556792874</v>
      </c>
      <c r="N166" s="87">
        <f t="shared" si="23"/>
        <v>120.9582271984877</v>
      </c>
    </row>
    <row r="167" spans="1:14" s="50" customFormat="1" ht="15" customHeight="1">
      <c r="A167" s="111">
        <v>155</v>
      </c>
      <c r="B167" s="121" t="s">
        <v>232</v>
      </c>
      <c r="C167" s="117"/>
      <c r="D167" s="117"/>
      <c r="E167" s="117"/>
      <c r="F167" s="117"/>
      <c r="G167" s="111">
        <v>722598</v>
      </c>
      <c r="H167" s="108">
        <v>1543365</v>
      </c>
      <c r="I167" s="108"/>
      <c r="J167" s="108"/>
      <c r="K167" s="122">
        <v>1804746</v>
      </c>
      <c r="L167" s="122">
        <v>1963942</v>
      </c>
      <c r="M167" s="81">
        <f t="shared" si="22"/>
        <v>116.9357864147496</v>
      </c>
      <c r="N167" s="87">
        <f t="shared" si="23"/>
        <v>91.89405797116208</v>
      </c>
    </row>
    <row r="168" spans="1:15" s="50" customFormat="1" ht="44.25" customHeight="1">
      <c r="A168" s="85">
        <v>156</v>
      </c>
      <c r="B168" s="96" t="s">
        <v>233</v>
      </c>
      <c r="C168" s="86"/>
      <c r="D168" s="86"/>
      <c r="E168" s="86"/>
      <c r="F168" s="86"/>
      <c r="G168" s="85">
        <v>722599</v>
      </c>
      <c r="H168" s="87">
        <v>19000000</v>
      </c>
      <c r="I168" s="82"/>
      <c r="J168" s="82"/>
      <c r="K168" s="87">
        <v>20410642</v>
      </c>
      <c r="L168" s="87">
        <v>19238952</v>
      </c>
      <c r="M168" s="81">
        <f t="shared" si="22"/>
        <v>107.42443157894736</v>
      </c>
      <c r="N168" s="87">
        <f t="shared" si="23"/>
        <v>106.0901965969872</v>
      </c>
      <c r="O168" s="115"/>
    </row>
    <row r="169" spans="1:14" s="77" customFormat="1" ht="27.75" customHeight="1">
      <c r="A169" s="71">
        <v>157</v>
      </c>
      <c r="B169" s="72" t="s">
        <v>183</v>
      </c>
      <c r="C169" s="73"/>
      <c r="D169" s="73"/>
      <c r="E169" s="73">
        <f>E170+E176+E180</f>
        <v>0</v>
      </c>
      <c r="F169" s="73">
        <f>F170+F176+F180</f>
        <v>0</v>
      </c>
      <c r="G169" s="150">
        <v>722600</v>
      </c>
      <c r="H169" s="151">
        <f>H170+H176+H180</f>
        <v>22784500</v>
      </c>
      <c r="I169" s="151">
        <f>I170+I176+I180</f>
        <v>0</v>
      </c>
      <c r="J169" s="151">
        <f>J170+J176+J180</f>
        <v>0</v>
      </c>
      <c r="K169" s="151">
        <f>K170+K176+K180</f>
        <v>25170232</v>
      </c>
      <c r="L169" s="151">
        <f>L170+L176+L180</f>
        <v>21108664</v>
      </c>
      <c r="M169" s="152">
        <f t="shared" si="22"/>
        <v>110.47085518664004</v>
      </c>
      <c r="N169" s="151">
        <f t="shared" si="23"/>
        <v>119.24123667892957</v>
      </c>
    </row>
    <row r="170" spans="1:14" s="77" customFormat="1" ht="15" customHeight="1">
      <c r="A170" s="71">
        <v>158</v>
      </c>
      <c r="B170" s="71" t="s">
        <v>184</v>
      </c>
      <c r="C170" s="73"/>
      <c r="D170" s="73"/>
      <c r="E170" s="73">
        <f>E171</f>
        <v>0</v>
      </c>
      <c r="F170" s="73">
        <f>F171</f>
        <v>0</v>
      </c>
      <c r="G170" s="71">
        <v>722610</v>
      </c>
      <c r="H170" s="74">
        <f>H171+H172+H173+H174+H175</f>
        <v>7449500</v>
      </c>
      <c r="I170" s="74">
        <f>I171</f>
        <v>0</v>
      </c>
      <c r="J170" s="74">
        <f>J171+J172</f>
        <v>0</v>
      </c>
      <c r="K170" s="74">
        <f>K171+K172+K173+K174+K175</f>
        <v>8731346</v>
      </c>
      <c r="L170" s="76">
        <f>L171+L172+L173+L174+L175</f>
        <v>6548164</v>
      </c>
      <c r="M170" s="75">
        <f t="shared" si="22"/>
        <v>117.20714141888718</v>
      </c>
      <c r="N170" s="76">
        <f t="shared" si="23"/>
        <v>133.3403683841761</v>
      </c>
    </row>
    <row r="171" spans="1:14" s="50" customFormat="1" ht="15" customHeight="1">
      <c r="A171" s="85">
        <v>159</v>
      </c>
      <c r="B171" s="85" t="s">
        <v>97</v>
      </c>
      <c r="C171" s="86"/>
      <c r="D171" s="86"/>
      <c r="E171" s="86"/>
      <c r="F171" s="86"/>
      <c r="G171" s="85">
        <v>722611</v>
      </c>
      <c r="H171" s="82">
        <v>67000</v>
      </c>
      <c r="I171" s="82"/>
      <c r="J171" s="82"/>
      <c r="K171" s="82">
        <v>63404</v>
      </c>
      <c r="L171" s="82">
        <v>64726</v>
      </c>
      <c r="M171" s="81">
        <f t="shared" si="22"/>
        <v>94.63283582089552</v>
      </c>
      <c r="N171" s="87">
        <f t="shared" si="23"/>
        <v>97.95754410901338</v>
      </c>
    </row>
    <row r="172" spans="1:14" s="50" customFormat="1" ht="15" customHeight="1">
      <c r="A172" s="85">
        <v>160</v>
      </c>
      <c r="B172" s="85" t="s">
        <v>98</v>
      </c>
      <c r="C172" s="86"/>
      <c r="D172" s="86"/>
      <c r="E172" s="86"/>
      <c r="F172" s="86"/>
      <c r="G172" s="85">
        <v>722612</v>
      </c>
      <c r="H172" s="82">
        <v>1700000</v>
      </c>
      <c r="I172" s="82"/>
      <c r="J172" s="82"/>
      <c r="K172" s="82">
        <v>2355940</v>
      </c>
      <c r="L172" s="82">
        <v>2101282</v>
      </c>
      <c r="M172" s="81">
        <f t="shared" si="22"/>
        <v>138.58470588235295</v>
      </c>
      <c r="N172" s="87">
        <f t="shared" si="23"/>
        <v>112.11917296202985</v>
      </c>
    </row>
    <row r="173" spans="1:14" s="50" customFormat="1" ht="15" customHeight="1">
      <c r="A173" s="85">
        <v>161</v>
      </c>
      <c r="B173" s="85" t="s">
        <v>99</v>
      </c>
      <c r="C173" s="86"/>
      <c r="D173" s="86"/>
      <c r="E173" s="86"/>
      <c r="F173" s="86"/>
      <c r="G173" s="85">
        <v>722613</v>
      </c>
      <c r="H173" s="82">
        <v>4327500</v>
      </c>
      <c r="I173" s="82"/>
      <c r="J173" s="82"/>
      <c r="K173" s="82">
        <v>4732047</v>
      </c>
      <c r="L173" s="82">
        <v>2839859</v>
      </c>
      <c r="M173" s="81">
        <f t="shared" si="22"/>
        <v>109.3482842287695</v>
      </c>
      <c r="N173" s="87">
        <f t="shared" si="23"/>
        <v>166.6296460493285</v>
      </c>
    </row>
    <row r="174" spans="1:14" s="50" customFormat="1" ht="15" customHeight="1">
      <c r="A174" s="85">
        <v>162</v>
      </c>
      <c r="B174" s="85" t="s">
        <v>126</v>
      </c>
      <c r="C174" s="86"/>
      <c r="D174" s="86"/>
      <c r="E174" s="86"/>
      <c r="F174" s="86"/>
      <c r="G174" s="85">
        <v>722614</v>
      </c>
      <c r="H174" s="82">
        <v>5000</v>
      </c>
      <c r="I174" s="82"/>
      <c r="J174" s="82"/>
      <c r="K174" s="82">
        <v>1900</v>
      </c>
      <c r="L174" s="82">
        <v>920</v>
      </c>
      <c r="M174" s="81">
        <f t="shared" si="22"/>
        <v>38</v>
      </c>
      <c r="N174" s="87">
        <f t="shared" si="23"/>
        <v>206.52173913043475</v>
      </c>
    </row>
    <row r="175" spans="1:14" s="50" customFormat="1" ht="15" customHeight="1">
      <c r="A175" s="85">
        <v>163</v>
      </c>
      <c r="B175" s="85" t="s">
        <v>140</v>
      </c>
      <c r="C175" s="86"/>
      <c r="D175" s="86"/>
      <c r="E175" s="86"/>
      <c r="F175" s="86"/>
      <c r="G175" s="85">
        <v>722615</v>
      </c>
      <c r="H175" s="82">
        <v>1350000</v>
      </c>
      <c r="I175" s="82"/>
      <c r="J175" s="82"/>
      <c r="K175" s="82">
        <v>1578055</v>
      </c>
      <c r="L175" s="82">
        <v>1541377</v>
      </c>
      <c r="M175" s="81">
        <f t="shared" si="22"/>
        <v>116.89296296296297</v>
      </c>
      <c r="N175" s="87">
        <f t="shared" si="23"/>
        <v>102.3795606136591</v>
      </c>
    </row>
    <row r="176" spans="1:14" s="77" customFormat="1" ht="15" customHeight="1">
      <c r="A176" s="71">
        <v>164</v>
      </c>
      <c r="B176" s="71" t="s">
        <v>185</v>
      </c>
      <c r="C176" s="73"/>
      <c r="D176" s="73"/>
      <c r="E176" s="73">
        <f>E177</f>
        <v>0</v>
      </c>
      <c r="F176" s="73">
        <f>F177</f>
        <v>0</v>
      </c>
      <c r="G176" s="71">
        <v>722620</v>
      </c>
      <c r="H176" s="74">
        <v>9000000</v>
      </c>
      <c r="I176" s="74">
        <f>I177</f>
        <v>0</v>
      </c>
      <c r="J176" s="74">
        <f>J177+J178</f>
        <v>0</v>
      </c>
      <c r="K176" s="74">
        <f>K177+K178+K179</f>
        <v>10906307</v>
      </c>
      <c r="L176" s="76">
        <f>L177+L178+L179</f>
        <v>8849671</v>
      </c>
      <c r="M176" s="75">
        <f t="shared" si="22"/>
        <v>121.1811888888889</v>
      </c>
      <c r="N176" s="76">
        <f t="shared" si="23"/>
        <v>123.23968879747056</v>
      </c>
    </row>
    <row r="177" spans="1:14" s="50" customFormat="1" ht="15" customHeight="1">
      <c r="A177" s="85">
        <v>165</v>
      </c>
      <c r="B177" s="85" t="s">
        <v>100</v>
      </c>
      <c r="C177" s="86"/>
      <c r="D177" s="86"/>
      <c r="E177" s="86"/>
      <c r="F177" s="86"/>
      <c r="G177" s="85">
        <v>722621</v>
      </c>
      <c r="H177" s="82"/>
      <c r="I177" s="82"/>
      <c r="J177" s="82"/>
      <c r="K177" s="82">
        <v>4642774</v>
      </c>
      <c r="L177" s="82">
        <v>2763471</v>
      </c>
      <c r="M177" s="76"/>
      <c r="N177" s="87">
        <f t="shared" si="23"/>
        <v>168.00516451954806</v>
      </c>
    </row>
    <row r="178" spans="1:14" s="50" customFormat="1" ht="15" customHeight="1">
      <c r="A178" s="85">
        <v>166</v>
      </c>
      <c r="B178" s="85" t="s">
        <v>101</v>
      </c>
      <c r="C178" s="86"/>
      <c r="D178" s="86"/>
      <c r="E178" s="86"/>
      <c r="F178" s="86"/>
      <c r="G178" s="85">
        <v>722622</v>
      </c>
      <c r="H178" s="82"/>
      <c r="I178" s="82"/>
      <c r="J178" s="82"/>
      <c r="K178" s="82">
        <v>5555276</v>
      </c>
      <c r="L178" s="82">
        <v>5320044</v>
      </c>
      <c r="M178" s="76"/>
      <c r="N178" s="87">
        <f t="shared" si="23"/>
        <v>104.42161756556901</v>
      </c>
    </row>
    <row r="179" spans="1:14" s="50" customFormat="1" ht="29.25" customHeight="1">
      <c r="A179" s="85">
        <v>167</v>
      </c>
      <c r="B179" s="96" t="s">
        <v>102</v>
      </c>
      <c r="C179" s="86"/>
      <c r="D179" s="86"/>
      <c r="E179" s="86"/>
      <c r="F179" s="86"/>
      <c r="G179" s="85">
        <v>722623</v>
      </c>
      <c r="H179" s="82">
        <v>0</v>
      </c>
      <c r="I179" s="82"/>
      <c r="J179" s="82"/>
      <c r="K179" s="82">
        <v>708257</v>
      </c>
      <c r="L179" s="82">
        <v>766156</v>
      </c>
      <c r="M179" s="81"/>
      <c r="N179" s="87">
        <f t="shared" si="23"/>
        <v>92.4429228512209</v>
      </c>
    </row>
    <row r="180" spans="1:14" s="77" customFormat="1" ht="17.25" customHeight="1">
      <c r="A180" s="88">
        <v>168</v>
      </c>
      <c r="B180" s="72" t="s">
        <v>186</v>
      </c>
      <c r="C180" s="73">
        <f>C181+C182+C183+C185</f>
        <v>0</v>
      </c>
      <c r="D180" s="73"/>
      <c r="E180" s="73">
        <f>E181+E182+E183+E185</f>
        <v>0</v>
      </c>
      <c r="F180" s="73">
        <f>F181+F182+F185</f>
        <v>0</v>
      </c>
      <c r="G180" s="71">
        <v>722630</v>
      </c>
      <c r="H180" s="74">
        <f>H181+H182+H183+H184+H185</f>
        <v>6335000</v>
      </c>
      <c r="I180" s="74">
        <f>I181+I182+I183+I185</f>
        <v>0</v>
      </c>
      <c r="J180" s="74">
        <f>J181+J182+J183+J185</f>
        <v>0</v>
      </c>
      <c r="K180" s="74">
        <f>K181+K182+K183+K184+K185+K186</f>
        <v>5532579</v>
      </c>
      <c r="L180" s="76">
        <f>L181+L182+L183+L184+L185+L186</f>
        <v>5710829</v>
      </c>
      <c r="M180" s="75">
        <f>K180/H180*100</f>
        <v>87.33352801894239</v>
      </c>
      <c r="N180" s="76">
        <f t="shared" si="23"/>
        <v>96.87873686990103</v>
      </c>
    </row>
    <row r="181" spans="1:15" s="50" customFormat="1" ht="15" customHeight="1">
      <c r="A181" s="85">
        <v>169</v>
      </c>
      <c r="B181" s="123" t="s">
        <v>24</v>
      </c>
      <c r="C181" s="86"/>
      <c r="D181" s="86"/>
      <c r="E181" s="86"/>
      <c r="F181" s="86"/>
      <c r="G181" s="85">
        <v>722631</v>
      </c>
      <c r="H181" s="87">
        <v>6335000</v>
      </c>
      <c r="I181" s="82"/>
      <c r="J181" s="82"/>
      <c r="K181" s="82">
        <v>310716</v>
      </c>
      <c r="L181" s="82">
        <v>401062</v>
      </c>
      <c r="M181" s="81">
        <f>K181/H181*100</f>
        <v>4.90475138121547</v>
      </c>
      <c r="N181" s="87">
        <f t="shared" si="23"/>
        <v>77.47330836628751</v>
      </c>
      <c r="O181" s="115"/>
    </row>
    <row r="182" spans="1:14" s="50" customFormat="1" ht="15" customHeight="1">
      <c r="A182" s="85">
        <v>170</v>
      </c>
      <c r="B182" s="85" t="s">
        <v>27</v>
      </c>
      <c r="C182" s="86"/>
      <c r="D182" s="86"/>
      <c r="E182" s="86"/>
      <c r="F182" s="86"/>
      <c r="G182" s="85">
        <v>722632</v>
      </c>
      <c r="H182" s="82">
        <v>0</v>
      </c>
      <c r="I182" s="82"/>
      <c r="J182" s="82"/>
      <c r="K182" s="82">
        <v>0</v>
      </c>
      <c r="L182" s="82">
        <v>0</v>
      </c>
      <c r="M182" s="76"/>
      <c r="N182" s="87"/>
    </row>
    <row r="183" spans="1:14" s="50" customFormat="1" ht="15" customHeight="1">
      <c r="A183" s="95">
        <v>171</v>
      </c>
      <c r="B183" s="85" t="s">
        <v>11</v>
      </c>
      <c r="C183" s="86"/>
      <c r="D183" s="86"/>
      <c r="E183" s="86"/>
      <c r="F183" s="86"/>
      <c r="G183" s="85">
        <v>722633</v>
      </c>
      <c r="H183" s="82">
        <v>0</v>
      </c>
      <c r="I183" s="82"/>
      <c r="J183" s="82"/>
      <c r="K183" s="82">
        <v>3019609</v>
      </c>
      <c r="L183" s="82">
        <v>3226423</v>
      </c>
      <c r="M183" s="76"/>
      <c r="N183" s="87">
        <f t="shared" si="23"/>
        <v>93.58999114499245</v>
      </c>
    </row>
    <row r="184" spans="1:14" s="50" customFormat="1" ht="15" customHeight="1">
      <c r="A184" s="95">
        <v>172</v>
      </c>
      <c r="B184" s="85" t="s">
        <v>103</v>
      </c>
      <c r="C184" s="86"/>
      <c r="D184" s="86"/>
      <c r="E184" s="86"/>
      <c r="F184" s="86"/>
      <c r="G184" s="85">
        <v>722634</v>
      </c>
      <c r="H184" s="82">
        <v>0</v>
      </c>
      <c r="I184" s="82"/>
      <c r="J184" s="82"/>
      <c r="K184" s="82">
        <v>2198960</v>
      </c>
      <c r="L184" s="82">
        <v>2081880</v>
      </c>
      <c r="M184" s="76"/>
      <c r="N184" s="87">
        <f t="shared" si="23"/>
        <v>105.62376313716449</v>
      </c>
    </row>
    <row r="185" spans="1:14" s="50" customFormat="1" ht="15" customHeight="1">
      <c r="A185" s="95">
        <v>173</v>
      </c>
      <c r="B185" s="85" t="s">
        <v>9</v>
      </c>
      <c r="C185" s="86"/>
      <c r="D185" s="86"/>
      <c r="E185" s="86"/>
      <c r="F185" s="86"/>
      <c r="G185" s="85">
        <v>722635</v>
      </c>
      <c r="H185" s="82">
        <v>0</v>
      </c>
      <c r="I185" s="82"/>
      <c r="J185" s="82"/>
      <c r="K185" s="82"/>
      <c r="L185" s="82">
        <v>0</v>
      </c>
      <c r="M185" s="76"/>
      <c r="N185" s="87"/>
    </row>
    <row r="186" spans="1:14" s="50" customFormat="1" ht="15" customHeight="1">
      <c r="A186" s="95">
        <v>174</v>
      </c>
      <c r="B186" s="85" t="s">
        <v>143</v>
      </c>
      <c r="C186" s="86"/>
      <c r="D186" s="86"/>
      <c r="E186" s="86"/>
      <c r="F186" s="86"/>
      <c r="G186" s="85">
        <v>722636</v>
      </c>
      <c r="H186" s="82">
        <v>0</v>
      </c>
      <c r="I186" s="82"/>
      <c r="J186" s="82"/>
      <c r="K186" s="82">
        <v>3294</v>
      </c>
      <c r="L186" s="82">
        <v>1464</v>
      </c>
      <c r="M186" s="76"/>
      <c r="N186" s="87"/>
    </row>
    <row r="187" spans="1:14" s="77" customFormat="1" ht="17.25" customHeight="1">
      <c r="A187" s="71">
        <v>175</v>
      </c>
      <c r="B187" s="71" t="s">
        <v>187</v>
      </c>
      <c r="C187" s="73">
        <f>C188+C195+C197+C205+C207</f>
        <v>0</v>
      </c>
      <c r="D187" s="73"/>
      <c r="E187" s="73">
        <f>E188+E195+E197+E201+E205+E207</f>
        <v>0</v>
      </c>
      <c r="F187" s="73">
        <f>F188+F195+F197+F205+F207</f>
        <v>0</v>
      </c>
      <c r="G187" s="71">
        <v>722700</v>
      </c>
      <c r="H187" s="74">
        <f>H188+H195+H197+H201+H203+H205+H207</f>
        <v>43895825</v>
      </c>
      <c r="I187" s="74" t="e">
        <f>I188+I195+I197+I201+#REF!+I205+I207</f>
        <v>#REF!</v>
      </c>
      <c r="J187" s="74">
        <f>J188+J195+J197+J201+J203+J205+J207</f>
        <v>0</v>
      </c>
      <c r="K187" s="74">
        <f>K188+K195+K197+K201+K203+K205+K207</f>
        <v>22772292</v>
      </c>
      <c r="L187" s="76">
        <f>L188+L195+L197+L201+L203+L205+L207</f>
        <v>66900744</v>
      </c>
      <c r="M187" s="75">
        <f>K187/H187*100</f>
        <v>51.878036236931415</v>
      </c>
      <c r="N187" s="76">
        <f t="shared" si="23"/>
        <v>34.03892189898516</v>
      </c>
    </row>
    <row r="188" spans="1:14" s="77" customFormat="1" ht="15" customHeight="1">
      <c r="A188" s="71">
        <v>176</v>
      </c>
      <c r="B188" s="71" t="s">
        <v>188</v>
      </c>
      <c r="C188" s="73">
        <f>C189+C190+C191+C192+C193+C194</f>
        <v>0</v>
      </c>
      <c r="D188" s="73"/>
      <c r="E188" s="73">
        <f>E189+E190+E191+E192+E193+E194</f>
        <v>0</v>
      </c>
      <c r="F188" s="73">
        <f>F189+F190+F191+F192+F194</f>
        <v>0</v>
      </c>
      <c r="G188" s="71">
        <v>722710</v>
      </c>
      <c r="H188" s="74">
        <v>800000</v>
      </c>
      <c r="I188" s="74">
        <f>I189+I190+I191+I192+I193+I194</f>
        <v>0</v>
      </c>
      <c r="J188" s="74">
        <f>J189+J190+J191+J192+J193+J194</f>
        <v>0</v>
      </c>
      <c r="K188" s="74">
        <f>K189+K190+K191+K192+K193+K194</f>
        <v>518917</v>
      </c>
      <c r="L188" s="76">
        <f>L189+L190+L191+L192+L193+L194</f>
        <v>46456062</v>
      </c>
      <c r="M188" s="75">
        <f>K188/H188*100</f>
        <v>64.864625</v>
      </c>
      <c r="N188" s="76">
        <f t="shared" si="23"/>
        <v>1.1170060002072495</v>
      </c>
    </row>
    <row r="189" spans="1:14" s="50" customFormat="1" ht="15" customHeight="1">
      <c r="A189" s="95">
        <v>177</v>
      </c>
      <c r="B189" s="85" t="s">
        <v>4</v>
      </c>
      <c r="C189" s="86"/>
      <c r="D189" s="86"/>
      <c r="E189" s="86"/>
      <c r="F189" s="86"/>
      <c r="G189" s="85">
        <v>722711</v>
      </c>
      <c r="H189" s="82"/>
      <c r="I189" s="82"/>
      <c r="J189" s="82"/>
      <c r="K189" s="82">
        <v>146</v>
      </c>
      <c r="L189" s="82">
        <v>0</v>
      </c>
      <c r="M189" s="76"/>
      <c r="N189" s="87"/>
    </row>
    <row r="190" spans="1:14" s="50" customFormat="1" ht="15" customHeight="1">
      <c r="A190" s="95">
        <v>178</v>
      </c>
      <c r="B190" s="85" t="s">
        <v>104</v>
      </c>
      <c r="C190" s="86"/>
      <c r="D190" s="86"/>
      <c r="E190" s="86"/>
      <c r="F190" s="86"/>
      <c r="G190" s="85">
        <v>722712</v>
      </c>
      <c r="H190" s="82"/>
      <c r="I190" s="82"/>
      <c r="J190" s="82"/>
      <c r="K190" s="82">
        <v>15</v>
      </c>
      <c r="L190" s="82">
        <v>30</v>
      </c>
      <c r="M190" s="76"/>
      <c r="N190" s="87"/>
    </row>
    <row r="191" spans="1:14" s="50" customFormat="1" ht="15" customHeight="1">
      <c r="A191" s="95">
        <v>179</v>
      </c>
      <c r="B191" s="85" t="s">
        <v>105</v>
      </c>
      <c r="C191" s="86"/>
      <c r="D191" s="86"/>
      <c r="E191" s="86"/>
      <c r="F191" s="86"/>
      <c r="G191" s="85">
        <v>722713</v>
      </c>
      <c r="H191" s="82"/>
      <c r="I191" s="82"/>
      <c r="J191" s="82"/>
      <c r="K191" s="82">
        <v>0</v>
      </c>
      <c r="L191" s="82">
        <v>5</v>
      </c>
      <c r="M191" s="76"/>
      <c r="N191" s="87"/>
    </row>
    <row r="192" spans="1:14" s="50" customFormat="1" ht="15" customHeight="1">
      <c r="A192" s="95">
        <v>180</v>
      </c>
      <c r="B192" s="85" t="s">
        <v>5</v>
      </c>
      <c r="C192" s="86"/>
      <c r="D192" s="86"/>
      <c r="E192" s="86"/>
      <c r="F192" s="86"/>
      <c r="G192" s="85">
        <v>722714</v>
      </c>
      <c r="H192" s="82"/>
      <c r="I192" s="82"/>
      <c r="J192" s="82"/>
      <c r="K192" s="82">
        <v>6104</v>
      </c>
      <c r="L192" s="82">
        <v>36740</v>
      </c>
      <c r="M192" s="76"/>
      <c r="N192" s="87">
        <f t="shared" si="23"/>
        <v>16.614044637996734</v>
      </c>
    </row>
    <row r="193" spans="1:14" s="50" customFormat="1" ht="15" customHeight="1">
      <c r="A193" s="95">
        <v>181</v>
      </c>
      <c r="B193" s="85" t="s">
        <v>106</v>
      </c>
      <c r="C193" s="86"/>
      <c r="D193" s="86"/>
      <c r="E193" s="86"/>
      <c r="F193" s="86"/>
      <c r="G193" s="85">
        <v>722715</v>
      </c>
      <c r="H193" s="82"/>
      <c r="I193" s="82"/>
      <c r="J193" s="82"/>
      <c r="K193" s="82">
        <v>0</v>
      </c>
      <c r="L193" s="82">
        <v>0</v>
      </c>
      <c r="M193" s="76"/>
      <c r="N193" s="87"/>
    </row>
    <row r="194" spans="1:14" s="50" customFormat="1" ht="15" customHeight="1">
      <c r="A194" s="95">
        <v>182</v>
      </c>
      <c r="B194" s="85" t="s">
        <v>8</v>
      </c>
      <c r="C194" s="86"/>
      <c r="D194" s="86"/>
      <c r="E194" s="86"/>
      <c r="F194" s="86"/>
      <c r="G194" s="85">
        <v>722719</v>
      </c>
      <c r="H194" s="82"/>
      <c r="I194" s="82"/>
      <c r="J194" s="82"/>
      <c r="K194" s="87">
        <v>512652</v>
      </c>
      <c r="L194" s="87">
        <v>46419287</v>
      </c>
      <c r="M194" s="87"/>
      <c r="N194" s="87">
        <f t="shared" si="23"/>
        <v>1.1043943867556603</v>
      </c>
    </row>
    <row r="195" spans="1:14" s="77" customFormat="1" ht="15" customHeight="1">
      <c r="A195" s="71">
        <v>183</v>
      </c>
      <c r="B195" s="71" t="s">
        <v>189</v>
      </c>
      <c r="C195" s="73"/>
      <c r="D195" s="73"/>
      <c r="E195" s="73">
        <f aca="true" t="shared" si="24" ref="E195:L195">E196</f>
        <v>0</v>
      </c>
      <c r="F195" s="73">
        <f t="shared" si="24"/>
        <v>0</v>
      </c>
      <c r="G195" s="71">
        <v>722720</v>
      </c>
      <c r="H195" s="74">
        <v>300</v>
      </c>
      <c r="I195" s="74">
        <f t="shared" si="24"/>
        <v>0</v>
      </c>
      <c r="J195" s="74">
        <f t="shared" si="24"/>
        <v>0</v>
      </c>
      <c r="K195" s="74">
        <f t="shared" si="24"/>
        <v>1118</v>
      </c>
      <c r="L195" s="76">
        <f t="shared" si="24"/>
        <v>226</v>
      </c>
      <c r="M195" s="76"/>
      <c r="N195" s="76">
        <f t="shared" si="23"/>
        <v>494.6902654867257</v>
      </c>
    </row>
    <row r="196" spans="1:14" s="50" customFormat="1" ht="15" customHeight="1">
      <c r="A196" s="95">
        <v>184</v>
      </c>
      <c r="B196" s="85" t="s">
        <v>107</v>
      </c>
      <c r="C196" s="86"/>
      <c r="D196" s="86"/>
      <c r="E196" s="86"/>
      <c r="F196" s="86"/>
      <c r="G196" s="85">
        <v>722721</v>
      </c>
      <c r="H196" s="82"/>
      <c r="I196" s="82"/>
      <c r="J196" s="82"/>
      <c r="K196" s="82">
        <v>1118</v>
      </c>
      <c r="L196" s="82">
        <v>226</v>
      </c>
      <c r="M196" s="76"/>
      <c r="N196" s="87">
        <f t="shared" si="23"/>
        <v>494.6902654867257</v>
      </c>
    </row>
    <row r="197" spans="1:14" s="77" customFormat="1" ht="15" customHeight="1">
      <c r="A197" s="88">
        <v>185</v>
      </c>
      <c r="B197" s="71" t="s">
        <v>190</v>
      </c>
      <c r="C197" s="73"/>
      <c r="D197" s="73"/>
      <c r="E197" s="73">
        <f>E198+E199+E200</f>
        <v>0</v>
      </c>
      <c r="F197" s="73">
        <f>F198</f>
        <v>0</v>
      </c>
      <c r="G197" s="71">
        <v>722730</v>
      </c>
      <c r="H197" s="74">
        <v>5000000</v>
      </c>
      <c r="I197" s="74">
        <f>I198+I199+I200</f>
        <v>0</v>
      </c>
      <c r="J197" s="74">
        <f>J198+J199+J200</f>
        <v>0</v>
      </c>
      <c r="K197" s="74">
        <f>K198+K199+K200</f>
        <v>5571590</v>
      </c>
      <c r="L197" s="76">
        <f>L198+L199+L200</f>
        <v>4707140</v>
      </c>
      <c r="M197" s="76"/>
      <c r="N197" s="76">
        <f t="shared" si="23"/>
        <v>118.36465454607257</v>
      </c>
    </row>
    <row r="198" spans="1:14" s="50" customFormat="1" ht="15" customHeight="1">
      <c r="A198" s="95">
        <v>186</v>
      </c>
      <c r="B198" s="85" t="s">
        <v>6</v>
      </c>
      <c r="C198" s="86"/>
      <c r="D198" s="86"/>
      <c r="E198" s="86"/>
      <c r="F198" s="86"/>
      <c r="G198" s="85">
        <v>722731</v>
      </c>
      <c r="H198" s="82"/>
      <c r="I198" s="82"/>
      <c r="J198" s="82"/>
      <c r="K198" s="82">
        <v>198870</v>
      </c>
      <c r="L198" s="82">
        <v>366580</v>
      </c>
      <c r="M198" s="76"/>
      <c r="N198" s="87"/>
    </row>
    <row r="199" spans="1:14" s="50" customFormat="1" ht="15" customHeight="1">
      <c r="A199" s="95">
        <v>187</v>
      </c>
      <c r="B199" s="85" t="s">
        <v>234</v>
      </c>
      <c r="C199" s="86"/>
      <c r="D199" s="86"/>
      <c r="E199" s="86"/>
      <c r="F199" s="86"/>
      <c r="G199" s="85">
        <v>722732</v>
      </c>
      <c r="H199" s="82"/>
      <c r="I199" s="82"/>
      <c r="J199" s="82"/>
      <c r="K199" s="82">
        <v>5063842</v>
      </c>
      <c r="L199" s="82">
        <v>4332157</v>
      </c>
      <c r="M199" s="76"/>
      <c r="N199" s="87">
        <f t="shared" si="23"/>
        <v>116.88962334467566</v>
      </c>
    </row>
    <row r="200" spans="1:14" s="50" customFormat="1" ht="15" customHeight="1">
      <c r="A200" s="95">
        <v>188</v>
      </c>
      <c r="B200" s="85" t="s">
        <v>108</v>
      </c>
      <c r="C200" s="86"/>
      <c r="D200" s="86"/>
      <c r="E200" s="86"/>
      <c r="F200" s="86"/>
      <c r="G200" s="85">
        <v>722733</v>
      </c>
      <c r="H200" s="82"/>
      <c r="I200" s="82"/>
      <c r="J200" s="82"/>
      <c r="K200" s="82">
        <v>308878</v>
      </c>
      <c r="L200" s="82">
        <v>8403</v>
      </c>
      <c r="M200" s="76"/>
      <c r="N200" s="87">
        <v>0</v>
      </c>
    </row>
    <row r="201" spans="1:16" s="77" customFormat="1" ht="15" customHeight="1">
      <c r="A201" s="71">
        <v>189</v>
      </c>
      <c r="B201" s="71" t="s">
        <v>191</v>
      </c>
      <c r="C201" s="73"/>
      <c r="D201" s="73"/>
      <c r="E201" s="73">
        <f>E202</f>
        <v>0</v>
      </c>
      <c r="F201" s="73"/>
      <c r="G201" s="71">
        <v>722740</v>
      </c>
      <c r="H201" s="74"/>
      <c r="I201" s="74">
        <f>I202</f>
        <v>0</v>
      </c>
      <c r="J201" s="74">
        <f>J202</f>
        <v>0</v>
      </c>
      <c r="K201" s="74">
        <f>K202</f>
        <v>402</v>
      </c>
      <c r="L201" s="76">
        <f>L202</f>
        <v>0</v>
      </c>
      <c r="M201" s="75"/>
      <c r="N201" s="76"/>
      <c r="P201" s="78"/>
    </row>
    <row r="202" spans="1:14" s="50" customFormat="1" ht="15" customHeight="1">
      <c r="A202" s="95">
        <v>190</v>
      </c>
      <c r="B202" s="85" t="s">
        <v>12</v>
      </c>
      <c r="C202" s="86"/>
      <c r="D202" s="86"/>
      <c r="E202" s="86"/>
      <c r="F202" s="86"/>
      <c r="G202" s="85">
        <v>722741</v>
      </c>
      <c r="H202" s="82"/>
      <c r="I202" s="82"/>
      <c r="J202" s="82"/>
      <c r="K202" s="82">
        <v>402</v>
      </c>
      <c r="L202" s="82">
        <v>0</v>
      </c>
      <c r="M202" s="76"/>
      <c r="N202" s="87"/>
    </row>
    <row r="203" spans="1:16" s="118" customFormat="1" ht="15" customHeight="1">
      <c r="A203" s="124">
        <v>191</v>
      </c>
      <c r="B203" s="123" t="s">
        <v>243</v>
      </c>
      <c r="C203" s="125"/>
      <c r="D203" s="125"/>
      <c r="E203" s="125"/>
      <c r="F203" s="125"/>
      <c r="G203" s="123">
        <v>722750</v>
      </c>
      <c r="H203" s="76">
        <v>5000000</v>
      </c>
      <c r="I203" s="76"/>
      <c r="J203" s="76">
        <f>J204</f>
        <v>0</v>
      </c>
      <c r="K203" s="76">
        <f>K204</f>
        <v>3895768</v>
      </c>
      <c r="L203" s="76">
        <f>L204</f>
        <v>2836439</v>
      </c>
      <c r="M203" s="75"/>
      <c r="N203" s="76">
        <f t="shared" si="23"/>
        <v>137.34714548770484</v>
      </c>
      <c r="P203" s="126"/>
    </row>
    <row r="204" spans="1:14" s="115" customFormat="1" ht="15" customHeight="1">
      <c r="A204" s="105">
        <v>192</v>
      </c>
      <c r="B204" s="99" t="s">
        <v>109</v>
      </c>
      <c r="C204" s="116"/>
      <c r="D204" s="116"/>
      <c r="E204" s="116"/>
      <c r="F204" s="116"/>
      <c r="G204" s="99">
        <v>722751</v>
      </c>
      <c r="H204" s="87"/>
      <c r="I204" s="87"/>
      <c r="J204" s="87"/>
      <c r="K204" s="87">
        <v>3895768</v>
      </c>
      <c r="L204" s="87">
        <v>2836439</v>
      </c>
      <c r="M204" s="76"/>
      <c r="N204" s="87">
        <f t="shared" si="23"/>
        <v>137.34714548770484</v>
      </c>
    </row>
    <row r="205" spans="1:14" s="50" customFormat="1" ht="15" customHeight="1">
      <c r="A205" s="71">
        <v>193</v>
      </c>
      <c r="B205" s="71" t="s">
        <v>192</v>
      </c>
      <c r="C205" s="86"/>
      <c r="D205" s="86"/>
      <c r="E205" s="73">
        <f aca="true" t="shared" si="25" ref="E205:L205">E206</f>
        <v>0</v>
      </c>
      <c r="F205" s="73">
        <f t="shared" si="25"/>
        <v>0</v>
      </c>
      <c r="G205" s="71">
        <v>722760</v>
      </c>
      <c r="H205" s="74">
        <f>H206</f>
        <v>0</v>
      </c>
      <c r="I205" s="74">
        <f t="shared" si="25"/>
        <v>0</v>
      </c>
      <c r="J205" s="74">
        <f t="shared" si="25"/>
        <v>0</v>
      </c>
      <c r="K205" s="74">
        <f t="shared" si="25"/>
        <v>0</v>
      </c>
      <c r="L205" s="76">
        <f t="shared" si="25"/>
        <v>0</v>
      </c>
      <c r="M205" s="76"/>
      <c r="N205" s="76"/>
    </row>
    <row r="206" spans="1:14" s="50" customFormat="1" ht="15" customHeight="1">
      <c r="A206" s="95">
        <v>194</v>
      </c>
      <c r="B206" s="85" t="s">
        <v>110</v>
      </c>
      <c r="C206" s="86"/>
      <c r="D206" s="86"/>
      <c r="E206" s="86"/>
      <c r="F206" s="86"/>
      <c r="G206" s="85">
        <v>722761</v>
      </c>
      <c r="H206" s="82"/>
      <c r="I206" s="82"/>
      <c r="J206" s="82"/>
      <c r="K206" s="82">
        <v>0</v>
      </c>
      <c r="L206" s="82">
        <v>0</v>
      </c>
      <c r="M206" s="76"/>
      <c r="N206" s="87"/>
    </row>
    <row r="207" spans="1:14" s="77" customFormat="1" ht="15" customHeight="1">
      <c r="A207" s="71">
        <v>195</v>
      </c>
      <c r="B207" s="71" t="s">
        <v>193</v>
      </c>
      <c r="C207" s="73"/>
      <c r="D207" s="73"/>
      <c r="E207" s="73">
        <f aca="true" t="shared" si="26" ref="E207:J207">E208</f>
        <v>0</v>
      </c>
      <c r="F207" s="73">
        <f t="shared" si="26"/>
        <v>0</v>
      </c>
      <c r="G207" s="71">
        <v>722790</v>
      </c>
      <c r="H207" s="74">
        <v>33095525</v>
      </c>
      <c r="I207" s="74">
        <f t="shared" si="26"/>
        <v>0</v>
      </c>
      <c r="J207" s="74">
        <f t="shared" si="26"/>
        <v>0</v>
      </c>
      <c r="K207" s="74">
        <f>K208+K209</f>
        <v>12784497</v>
      </c>
      <c r="L207" s="76">
        <f>L208+L209</f>
        <v>12900877</v>
      </c>
      <c r="M207" s="75">
        <f>K207/H207*100</f>
        <v>38.629080517683285</v>
      </c>
      <c r="N207" s="76">
        <f>K207/L207*100</f>
        <v>99.09789078680465</v>
      </c>
    </row>
    <row r="208" spans="1:15" s="50" customFormat="1" ht="15" customHeight="1">
      <c r="A208" s="95">
        <v>196</v>
      </c>
      <c r="B208" s="99" t="s">
        <v>7</v>
      </c>
      <c r="C208" s="116"/>
      <c r="D208" s="116"/>
      <c r="E208" s="116"/>
      <c r="F208" s="116"/>
      <c r="G208" s="99">
        <v>722791</v>
      </c>
      <c r="H208" s="87"/>
      <c r="I208" s="87"/>
      <c r="J208" s="87"/>
      <c r="K208" s="87">
        <v>12784397</v>
      </c>
      <c r="L208" s="87">
        <v>12900777</v>
      </c>
      <c r="M208" s="81"/>
      <c r="N208" s="87">
        <f>K208/L208*100</f>
        <v>99.09788379413116</v>
      </c>
      <c r="O208" s="115"/>
    </row>
    <row r="209" spans="1:14" s="50" customFormat="1" ht="15" customHeight="1">
      <c r="A209" s="95">
        <v>197</v>
      </c>
      <c r="B209" s="85" t="s">
        <v>111</v>
      </c>
      <c r="C209" s="86"/>
      <c r="D209" s="86"/>
      <c r="E209" s="86"/>
      <c r="F209" s="86"/>
      <c r="G209" s="85">
        <v>722792</v>
      </c>
      <c r="H209" s="82"/>
      <c r="I209" s="82"/>
      <c r="J209" s="82"/>
      <c r="K209" s="82">
        <v>100</v>
      </c>
      <c r="L209" s="82">
        <v>100</v>
      </c>
      <c r="M209" s="76"/>
      <c r="N209" s="87"/>
    </row>
    <row r="210" spans="1:14" s="77" customFormat="1" ht="19.5" customHeight="1">
      <c r="A210" s="71">
        <v>198</v>
      </c>
      <c r="B210" s="71" t="s">
        <v>194</v>
      </c>
      <c r="C210" s="73">
        <f>C211</f>
        <v>0</v>
      </c>
      <c r="D210" s="73"/>
      <c r="E210" s="73">
        <f aca="true" t="shared" si="27" ref="E210:L210">E211</f>
        <v>0</v>
      </c>
      <c r="F210" s="73">
        <f t="shared" si="27"/>
        <v>0</v>
      </c>
      <c r="G210" s="71">
        <v>723000</v>
      </c>
      <c r="H210" s="74">
        <f>H211</f>
        <v>13221886</v>
      </c>
      <c r="I210" s="74">
        <f t="shared" si="27"/>
        <v>0</v>
      </c>
      <c r="J210" s="74">
        <f t="shared" si="27"/>
        <v>0</v>
      </c>
      <c r="K210" s="74">
        <f t="shared" si="27"/>
        <v>20360674</v>
      </c>
      <c r="L210" s="76">
        <f t="shared" si="27"/>
        <v>14165951</v>
      </c>
      <c r="M210" s="75">
        <f>K210/H210*100</f>
        <v>153.9922065581264</v>
      </c>
      <c r="N210" s="76">
        <f aca="true" t="shared" si="28" ref="N210:N225">K210/L210*100</f>
        <v>143.72966559040051</v>
      </c>
    </row>
    <row r="211" spans="1:14" s="77" customFormat="1" ht="15" customHeight="1">
      <c r="A211" s="71">
        <v>199</v>
      </c>
      <c r="B211" s="71" t="s">
        <v>195</v>
      </c>
      <c r="C211" s="73"/>
      <c r="D211" s="73"/>
      <c r="E211" s="73">
        <f aca="true" t="shared" si="29" ref="E211:J211">E212</f>
        <v>0</v>
      </c>
      <c r="F211" s="73">
        <f t="shared" si="29"/>
        <v>0</v>
      </c>
      <c r="G211" s="71">
        <v>723100</v>
      </c>
      <c r="H211" s="74">
        <v>13221886</v>
      </c>
      <c r="I211" s="74">
        <f t="shared" si="29"/>
        <v>0</v>
      </c>
      <c r="J211" s="74">
        <f t="shared" si="29"/>
        <v>0</v>
      </c>
      <c r="K211" s="74">
        <f>K212+K222</f>
        <v>20360674</v>
      </c>
      <c r="L211" s="76">
        <f>L212+L222</f>
        <v>14165951</v>
      </c>
      <c r="M211" s="75">
        <f>K211/H211*100</f>
        <v>153.9922065581264</v>
      </c>
      <c r="N211" s="76">
        <f t="shared" si="28"/>
        <v>143.72966559040051</v>
      </c>
    </row>
    <row r="212" spans="1:14" s="50" customFormat="1" ht="15.75" customHeight="1">
      <c r="A212" s="85">
        <v>200</v>
      </c>
      <c r="B212" s="85" t="s">
        <v>196</v>
      </c>
      <c r="C212" s="86"/>
      <c r="D212" s="86"/>
      <c r="E212" s="86">
        <f>E213+E214+E215+E216+E217+E218+E219+E220+E221</f>
        <v>0</v>
      </c>
      <c r="F212" s="86"/>
      <c r="G212" s="85">
        <v>723110</v>
      </c>
      <c r="H212" s="82"/>
      <c r="I212" s="82">
        <f>I213+I214+I215+I216+I217+I218+I219+I220+I221</f>
        <v>0</v>
      </c>
      <c r="J212" s="82">
        <f>J213+J214+J215+J216+J217+J218+J219+J220+J221</f>
        <v>0</v>
      </c>
      <c r="K212" s="82">
        <f>K213+K214+K215+K216+K217+K218+K219+K220+K221</f>
        <v>17836494</v>
      </c>
      <c r="L212" s="87">
        <f>L213+L214+L215+L216+L217+L218+L219+L220+L221</f>
        <v>13994228</v>
      </c>
      <c r="M212" s="81"/>
      <c r="N212" s="87">
        <f t="shared" si="28"/>
        <v>127.45607689112968</v>
      </c>
    </row>
    <row r="213" spans="1:14" s="50" customFormat="1" ht="15" customHeight="1">
      <c r="A213" s="85">
        <v>201</v>
      </c>
      <c r="B213" s="85" t="s">
        <v>235</v>
      </c>
      <c r="C213" s="86"/>
      <c r="D213" s="86"/>
      <c r="E213" s="86"/>
      <c r="F213" s="86"/>
      <c r="G213" s="85">
        <v>723111</v>
      </c>
      <c r="H213" s="82"/>
      <c r="I213" s="82"/>
      <c r="J213" s="82"/>
      <c r="K213" s="82">
        <v>312436</v>
      </c>
      <c r="L213" s="82">
        <v>304741</v>
      </c>
      <c r="M213" s="76"/>
      <c r="N213" s="87">
        <f t="shared" si="28"/>
        <v>102.5250950807407</v>
      </c>
    </row>
    <row r="214" spans="1:14" s="50" customFormat="1" ht="15" customHeight="1">
      <c r="A214" s="85">
        <v>202</v>
      </c>
      <c r="B214" s="85" t="s">
        <v>112</v>
      </c>
      <c r="C214" s="86"/>
      <c r="D214" s="86"/>
      <c r="E214" s="86"/>
      <c r="F214" s="86"/>
      <c r="G214" s="85">
        <v>723112</v>
      </c>
      <c r="H214" s="82"/>
      <c r="I214" s="82"/>
      <c r="J214" s="82"/>
      <c r="K214" s="82">
        <v>394502</v>
      </c>
      <c r="L214" s="82">
        <v>212290</v>
      </c>
      <c r="M214" s="76"/>
      <c r="N214" s="87">
        <f t="shared" si="28"/>
        <v>185.83164539073908</v>
      </c>
    </row>
    <row r="215" spans="1:14" s="50" customFormat="1" ht="15" customHeight="1">
      <c r="A215" s="85">
        <v>203</v>
      </c>
      <c r="B215" s="85" t="s">
        <v>113</v>
      </c>
      <c r="C215" s="86"/>
      <c r="D215" s="86"/>
      <c r="E215" s="86"/>
      <c r="F215" s="86"/>
      <c r="G215" s="85">
        <v>723113</v>
      </c>
      <c r="H215" s="82"/>
      <c r="I215" s="82"/>
      <c r="J215" s="82"/>
      <c r="K215" s="82">
        <v>5016269</v>
      </c>
      <c r="L215" s="82">
        <v>4247920</v>
      </c>
      <c r="M215" s="76"/>
      <c r="N215" s="87">
        <f t="shared" si="28"/>
        <v>118.08765230983633</v>
      </c>
    </row>
    <row r="216" spans="1:14" s="50" customFormat="1" ht="15" customHeight="1">
      <c r="A216" s="85">
        <v>204</v>
      </c>
      <c r="B216" s="85" t="s">
        <v>114</v>
      </c>
      <c r="C216" s="86"/>
      <c r="D216" s="86"/>
      <c r="E216" s="86"/>
      <c r="F216" s="86"/>
      <c r="G216" s="85">
        <v>723114</v>
      </c>
      <c r="H216" s="82"/>
      <c r="I216" s="82"/>
      <c r="J216" s="82"/>
      <c r="K216" s="82">
        <v>335566</v>
      </c>
      <c r="L216" s="82">
        <v>276828</v>
      </c>
      <c r="M216" s="76"/>
      <c r="N216" s="87">
        <f t="shared" si="28"/>
        <v>121.21822936986145</v>
      </c>
    </row>
    <row r="217" spans="1:14" s="50" customFormat="1" ht="15" customHeight="1">
      <c r="A217" s="85">
        <v>205</v>
      </c>
      <c r="B217" s="85" t="s">
        <v>115</v>
      </c>
      <c r="C217" s="86"/>
      <c r="D217" s="86"/>
      <c r="E217" s="86"/>
      <c r="F217" s="86"/>
      <c r="G217" s="85">
        <v>723115</v>
      </c>
      <c r="H217" s="82"/>
      <c r="I217" s="82"/>
      <c r="J217" s="82"/>
      <c r="K217" s="82">
        <v>9000</v>
      </c>
      <c r="L217" s="82">
        <v>625</v>
      </c>
      <c r="M217" s="76"/>
      <c r="N217" s="87">
        <f t="shared" si="28"/>
        <v>1440</v>
      </c>
    </row>
    <row r="218" spans="1:14" s="50" customFormat="1" ht="15" customHeight="1">
      <c r="A218" s="85">
        <v>206</v>
      </c>
      <c r="B218" s="85" t="s">
        <v>115</v>
      </c>
      <c r="C218" s="86"/>
      <c r="D218" s="86"/>
      <c r="E218" s="86"/>
      <c r="F218" s="86"/>
      <c r="G218" s="85">
        <v>723116</v>
      </c>
      <c r="H218" s="82"/>
      <c r="I218" s="82"/>
      <c r="J218" s="82"/>
      <c r="K218" s="82">
        <v>1420</v>
      </c>
      <c r="L218" s="82">
        <v>946</v>
      </c>
      <c r="M218" s="76"/>
      <c r="N218" s="87">
        <f t="shared" si="28"/>
        <v>150.1057082452431</v>
      </c>
    </row>
    <row r="219" spans="1:14" s="50" customFormat="1" ht="29.25" customHeight="1">
      <c r="A219" s="85">
        <v>207</v>
      </c>
      <c r="B219" s="127" t="s">
        <v>128</v>
      </c>
      <c r="C219" s="86"/>
      <c r="D219" s="86"/>
      <c r="E219" s="86"/>
      <c r="F219" s="86"/>
      <c r="G219" s="85">
        <v>723117</v>
      </c>
      <c r="H219" s="82"/>
      <c r="I219" s="82"/>
      <c r="J219" s="82"/>
      <c r="K219" s="82">
        <v>11587777</v>
      </c>
      <c r="L219" s="87">
        <v>8948960</v>
      </c>
      <c r="M219" s="76"/>
      <c r="N219" s="87">
        <f t="shared" si="28"/>
        <v>129.48741529742003</v>
      </c>
    </row>
    <row r="220" spans="1:14" s="50" customFormat="1" ht="15" customHeight="1">
      <c r="A220" s="95">
        <v>208</v>
      </c>
      <c r="B220" s="85" t="s">
        <v>2</v>
      </c>
      <c r="C220" s="86"/>
      <c r="D220" s="86"/>
      <c r="E220" s="86"/>
      <c r="F220" s="86"/>
      <c r="G220" s="85">
        <v>723118</v>
      </c>
      <c r="H220" s="82"/>
      <c r="I220" s="82"/>
      <c r="J220" s="82"/>
      <c r="K220" s="82">
        <v>175355</v>
      </c>
      <c r="L220" s="82">
        <v>1525</v>
      </c>
      <c r="M220" s="76"/>
      <c r="N220" s="87">
        <f t="shared" si="28"/>
        <v>11498.688524590163</v>
      </c>
    </row>
    <row r="221" spans="1:14" s="50" customFormat="1" ht="15" customHeight="1">
      <c r="A221" s="95">
        <v>209</v>
      </c>
      <c r="B221" s="85" t="s">
        <v>116</v>
      </c>
      <c r="C221" s="86"/>
      <c r="D221" s="86"/>
      <c r="E221" s="86"/>
      <c r="F221" s="86"/>
      <c r="G221" s="85">
        <v>723119</v>
      </c>
      <c r="H221" s="82"/>
      <c r="I221" s="82"/>
      <c r="J221" s="82"/>
      <c r="K221" s="82">
        <v>4169</v>
      </c>
      <c r="L221" s="82">
        <v>393</v>
      </c>
      <c r="M221" s="76"/>
      <c r="N221" s="87">
        <f t="shared" si="28"/>
        <v>1060.8142493638677</v>
      </c>
    </row>
    <row r="222" spans="1:14" s="50" customFormat="1" ht="15" customHeight="1">
      <c r="A222" s="95">
        <v>210</v>
      </c>
      <c r="B222" s="85" t="s">
        <v>197</v>
      </c>
      <c r="C222" s="86"/>
      <c r="D222" s="86"/>
      <c r="E222" s="86"/>
      <c r="F222" s="86"/>
      <c r="G222" s="85">
        <v>723140</v>
      </c>
      <c r="H222" s="82">
        <f>H223+H224+H225</f>
        <v>0</v>
      </c>
      <c r="I222" s="82"/>
      <c r="J222" s="82"/>
      <c r="K222" s="82">
        <f>K223+K224+K225</f>
        <v>2524180</v>
      </c>
      <c r="L222" s="82">
        <f>L223+L224+L225</f>
        <v>171723</v>
      </c>
      <c r="M222" s="76"/>
      <c r="N222" s="87">
        <f t="shared" si="28"/>
        <v>1469.9137564566192</v>
      </c>
    </row>
    <row r="223" spans="1:14" s="50" customFormat="1" ht="15" customHeight="1">
      <c r="A223" s="95">
        <v>211</v>
      </c>
      <c r="B223" s="85" t="s">
        <v>117</v>
      </c>
      <c r="C223" s="86"/>
      <c r="D223" s="86"/>
      <c r="E223" s="86"/>
      <c r="F223" s="86"/>
      <c r="G223" s="85">
        <v>723141</v>
      </c>
      <c r="H223" s="82"/>
      <c r="I223" s="82"/>
      <c r="J223" s="82"/>
      <c r="K223" s="82">
        <v>100</v>
      </c>
      <c r="L223" s="82">
        <v>0</v>
      </c>
      <c r="M223" s="76"/>
      <c r="N223" s="87"/>
    </row>
    <row r="224" spans="1:14" s="50" customFormat="1" ht="15" customHeight="1">
      <c r="A224" s="95">
        <v>212</v>
      </c>
      <c r="B224" s="85" t="s">
        <v>47</v>
      </c>
      <c r="C224" s="86"/>
      <c r="D224" s="86"/>
      <c r="E224" s="86"/>
      <c r="F224" s="86"/>
      <c r="G224" s="85">
        <v>723142</v>
      </c>
      <c r="H224" s="82"/>
      <c r="I224" s="82"/>
      <c r="J224" s="82"/>
      <c r="K224" s="82">
        <v>435335</v>
      </c>
      <c r="L224" s="82">
        <v>128149</v>
      </c>
      <c r="M224" s="76"/>
      <c r="N224" s="87">
        <f t="shared" si="28"/>
        <v>339.7100250489665</v>
      </c>
    </row>
    <row r="225" spans="1:14" s="50" customFormat="1" ht="27.75" customHeight="1">
      <c r="A225" s="95">
        <v>213</v>
      </c>
      <c r="B225" s="96" t="s">
        <v>137</v>
      </c>
      <c r="C225" s="86"/>
      <c r="D225" s="86"/>
      <c r="E225" s="86"/>
      <c r="F225" s="86"/>
      <c r="G225" s="85">
        <v>723143</v>
      </c>
      <c r="H225" s="82"/>
      <c r="I225" s="82"/>
      <c r="J225" s="82"/>
      <c r="K225" s="82">
        <v>2088745</v>
      </c>
      <c r="L225" s="82">
        <v>43574</v>
      </c>
      <c r="M225" s="76"/>
      <c r="N225" s="87">
        <f t="shared" si="28"/>
        <v>4793.558085096618</v>
      </c>
    </row>
    <row r="226" spans="1:14" s="50" customFormat="1" ht="27.75" customHeight="1">
      <c r="A226" s="88" t="s">
        <v>257</v>
      </c>
      <c r="B226" s="59" t="s">
        <v>258</v>
      </c>
      <c r="C226" s="73"/>
      <c r="D226" s="73"/>
      <c r="E226" s="73"/>
      <c r="F226" s="73"/>
      <c r="G226" s="97">
        <v>731100</v>
      </c>
      <c r="H226" s="69">
        <f>H227</f>
        <v>81323411</v>
      </c>
      <c r="I226" s="69"/>
      <c r="J226" s="69"/>
      <c r="K226" s="69">
        <f>K227</f>
        <v>81323411</v>
      </c>
      <c r="L226" s="69">
        <f>L227</f>
        <v>0</v>
      </c>
      <c r="M226" s="147">
        <f>K226/H226*100</f>
        <v>100</v>
      </c>
      <c r="N226" s="69"/>
    </row>
    <row r="227" spans="1:14" s="50" customFormat="1" ht="27.75" customHeight="1">
      <c r="A227" s="95" t="s">
        <v>259</v>
      </c>
      <c r="B227" s="106" t="s">
        <v>260</v>
      </c>
      <c r="C227" s="86"/>
      <c r="D227" s="86"/>
      <c r="E227" s="86"/>
      <c r="F227" s="86"/>
      <c r="G227" s="85">
        <v>731111</v>
      </c>
      <c r="H227" s="82">
        <v>81323411</v>
      </c>
      <c r="I227" s="59"/>
      <c r="J227" s="73"/>
      <c r="K227" s="82">
        <v>81323411</v>
      </c>
      <c r="L227" s="82">
        <v>0</v>
      </c>
      <c r="M227" s="81">
        <f>K227/H227*100</f>
        <v>100</v>
      </c>
      <c r="N227" s="87"/>
    </row>
    <row r="228" spans="1:14" s="1" customFormat="1" ht="30" customHeight="1">
      <c r="A228" s="36">
        <v>214</v>
      </c>
      <c r="B228" s="59" t="s">
        <v>255</v>
      </c>
      <c r="C228" s="51"/>
      <c r="D228" s="51"/>
      <c r="E228" s="51"/>
      <c r="F228" s="51"/>
      <c r="G228" s="97">
        <v>732100</v>
      </c>
      <c r="H228" s="69">
        <v>200000</v>
      </c>
      <c r="I228" s="106"/>
      <c r="J228" s="86"/>
      <c r="K228" s="69">
        <f>K229+K230+K231+K232+K233+K234+K235</f>
        <v>5007184</v>
      </c>
      <c r="L228" s="69">
        <f>L229+L230+L231+L232+L233+L234+L235</f>
        <v>27507758</v>
      </c>
      <c r="M228" s="68">
        <f>K228/H228*100</f>
        <v>2503.592</v>
      </c>
      <c r="N228" s="69">
        <f>K228/L228*100</f>
        <v>18.202806640948346</v>
      </c>
    </row>
    <row r="229" spans="1:14" s="115" customFormat="1" ht="23.25" customHeight="1">
      <c r="A229" s="105">
        <v>215</v>
      </c>
      <c r="B229" s="106" t="s">
        <v>131</v>
      </c>
      <c r="C229" s="116"/>
      <c r="D229" s="116"/>
      <c r="E229" s="116"/>
      <c r="F229" s="116"/>
      <c r="G229" s="99">
        <v>732111</v>
      </c>
      <c r="H229" s="87"/>
      <c r="I229" s="87"/>
      <c r="J229" s="87"/>
      <c r="K229" s="87">
        <v>275000</v>
      </c>
      <c r="L229" s="87"/>
      <c r="M229" s="87"/>
      <c r="N229" s="87"/>
    </row>
    <row r="230" spans="1:14" s="115" customFormat="1" ht="23.25" customHeight="1">
      <c r="A230" s="105">
        <v>216</v>
      </c>
      <c r="B230" s="106" t="s">
        <v>133</v>
      </c>
      <c r="C230" s="116"/>
      <c r="D230" s="116"/>
      <c r="E230" s="116"/>
      <c r="F230" s="116"/>
      <c r="G230" s="99">
        <v>732112</v>
      </c>
      <c r="H230" s="87"/>
      <c r="I230" s="87"/>
      <c r="J230" s="87"/>
      <c r="K230" s="87">
        <v>0</v>
      </c>
      <c r="L230" s="87">
        <v>25</v>
      </c>
      <c r="M230" s="87"/>
      <c r="N230" s="87"/>
    </row>
    <row r="231" spans="1:14" s="115" customFormat="1" ht="23.25" customHeight="1">
      <c r="A231" s="105">
        <v>217</v>
      </c>
      <c r="B231" s="106" t="s">
        <v>142</v>
      </c>
      <c r="C231" s="116"/>
      <c r="D231" s="116"/>
      <c r="E231" s="116"/>
      <c r="F231" s="116"/>
      <c r="G231" s="99">
        <v>732114</v>
      </c>
      <c r="H231" s="87"/>
      <c r="I231" s="87"/>
      <c r="J231" s="87"/>
      <c r="K231" s="87">
        <v>3911622</v>
      </c>
      <c r="L231" s="87">
        <v>146401</v>
      </c>
      <c r="M231" s="87"/>
      <c r="N231" s="87">
        <f>K231/L231*100</f>
        <v>2671.854700446035</v>
      </c>
    </row>
    <row r="232" spans="1:14" s="50" customFormat="1" ht="23.25" customHeight="1">
      <c r="A232" s="95">
        <v>218</v>
      </c>
      <c r="B232" s="127" t="s">
        <v>271</v>
      </c>
      <c r="C232" s="86"/>
      <c r="D232" s="86"/>
      <c r="E232" s="86"/>
      <c r="F232" s="86"/>
      <c r="G232" s="85">
        <v>732116</v>
      </c>
      <c r="H232" s="82"/>
      <c r="I232" s="82"/>
      <c r="J232" s="82"/>
      <c r="K232" s="82">
        <v>765215</v>
      </c>
      <c r="L232" s="82">
        <v>0</v>
      </c>
      <c r="M232" s="76"/>
      <c r="N232" s="87"/>
    </row>
    <row r="233" spans="1:14" s="50" customFormat="1" ht="23.25" customHeight="1">
      <c r="A233" s="95">
        <v>219</v>
      </c>
      <c r="B233" s="85" t="s">
        <v>134</v>
      </c>
      <c r="C233" s="86"/>
      <c r="D233" s="86"/>
      <c r="E233" s="86"/>
      <c r="F233" s="86"/>
      <c r="G233" s="85">
        <v>732123</v>
      </c>
      <c r="H233" s="82"/>
      <c r="I233" s="82"/>
      <c r="J233" s="82"/>
      <c r="K233" s="82">
        <v>0</v>
      </c>
      <c r="L233" s="82">
        <v>100</v>
      </c>
      <c r="M233" s="76"/>
      <c r="N233" s="87"/>
    </row>
    <row r="234" spans="1:14" s="50" customFormat="1" ht="23.25" customHeight="1">
      <c r="A234" s="95">
        <v>220</v>
      </c>
      <c r="B234" s="85" t="s">
        <v>130</v>
      </c>
      <c r="C234" s="86"/>
      <c r="D234" s="86"/>
      <c r="E234" s="86"/>
      <c r="F234" s="86"/>
      <c r="G234" s="85">
        <v>732125</v>
      </c>
      <c r="H234" s="82"/>
      <c r="I234" s="82"/>
      <c r="J234" s="82"/>
      <c r="K234" s="82">
        <v>55347</v>
      </c>
      <c r="L234" s="82">
        <v>44063</v>
      </c>
      <c r="M234" s="81"/>
      <c r="N234" s="87">
        <f>K234/L234*100</f>
        <v>125.60878741801511</v>
      </c>
    </row>
    <row r="235" spans="1:14" s="50" customFormat="1" ht="28.5" customHeight="1">
      <c r="A235" s="95" t="s">
        <v>254</v>
      </c>
      <c r="B235" s="96" t="s">
        <v>256</v>
      </c>
      <c r="C235" s="86"/>
      <c r="D235" s="86"/>
      <c r="E235" s="86"/>
      <c r="F235" s="86"/>
      <c r="G235" s="85">
        <v>732145</v>
      </c>
      <c r="H235" s="82"/>
      <c r="I235" s="82"/>
      <c r="J235" s="82"/>
      <c r="K235" s="82">
        <v>0</v>
      </c>
      <c r="L235" s="82">
        <v>27317169</v>
      </c>
      <c r="M235" s="81"/>
      <c r="N235" s="87"/>
    </row>
    <row r="236" spans="1:14" s="77" customFormat="1" ht="23.25" customHeight="1">
      <c r="A236" s="128">
        <v>221</v>
      </c>
      <c r="B236" s="97" t="s">
        <v>198</v>
      </c>
      <c r="C236" s="98"/>
      <c r="D236" s="98"/>
      <c r="E236" s="98"/>
      <c r="F236" s="98"/>
      <c r="G236" s="97">
        <v>733100</v>
      </c>
      <c r="H236" s="69">
        <v>1000</v>
      </c>
      <c r="I236" s="69"/>
      <c r="J236" s="69"/>
      <c r="K236" s="69">
        <f>K237+K238+K239</f>
        <v>0</v>
      </c>
      <c r="L236" s="69">
        <f>L237+L238+L239</f>
        <v>260</v>
      </c>
      <c r="M236" s="68"/>
      <c r="N236" s="69"/>
    </row>
    <row r="237" spans="1:14" s="118" customFormat="1" ht="23.25" customHeight="1">
      <c r="A237" s="105">
        <v>222</v>
      </c>
      <c r="B237" s="99" t="s">
        <v>121</v>
      </c>
      <c r="C237" s="125"/>
      <c r="D237" s="125"/>
      <c r="E237" s="125"/>
      <c r="F237" s="125"/>
      <c r="G237" s="99">
        <v>733112</v>
      </c>
      <c r="H237" s="87"/>
      <c r="I237" s="76"/>
      <c r="J237" s="76"/>
      <c r="K237" s="87">
        <v>0</v>
      </c>
      <c r="L237" s="87">
        <v>260</v>
      </c>
      <c r="M237" s="76"/>
      <c r="N237" s="87"/>
    </row>
    <row r="238" spans="1:15" s="50" customFormat="1" ht="27" customHeight="1">
      <c r="A238" s="95">
        <v>223</v>
      </c>
      <c r="B238" s="96" t="s">
        <v>122</v>
      </c>
      <c r="C238" s="86"/>
      <c r="D238" s="86"/>
      <c r="E238" s="86"/>
      <c r="F238" s="86"/>
      <c r="G238" s="85">
        <v>733116</v>
      </c>
      <c r="H238" s="87"/>
      <c r="I238" s="82"/>
      <c r="J238" s="82"/>
      <c r="K238" s="82"/>
      <c r="L238" s="82">
        <v>0</v>
      </c>
      <c r="M238" s="81"/>
      <c r="N238" s="87"/>
      <c r="O238" s="115"/>
    </row>
    <row r="239" spans="1:14" s="50" customFormat="1" ht="19.5" customHeight="1">
      <c r="A239" s="95">
        <v>224</v>
      </c>
      <c r="B239" s="96" t="s">
        <v>130</v>
      </c>
      <c r="C239" s="86"/>
      <c r="D239" s="86"/>
      <c r="E239" s="86"/>
      <c r="F239" s="86"/>
      <c r="G239" s="85">
        <v>733125</v>
      </c>
      <c r="H239" s="87">
        <v>0</v>
      </c>
      <c r="I239" s="82"/>
      <c r="J239" s="82"/>
      <c r="K239" s="82"/>
      <c r="L239" s="82">
        <v>0</v>
      </c>
      <c r="M239" s="76"/>
      <c r="N239" s="129"/>
    </row>
    <row r="240" spans="1:14" s="50" customFormat="1" ht="27.75" customHeight="1">
      <c r="A240" s="95">
        <v>225</v>
      </c>
      <c r="B240" s="96" t="s">
        <v>123</v>
      </c>
      <c r="C240" s="86"/>
      <c r="D240" s="86"/>
      <c r="E240" s="86"/>
      <c r="F240" s="86"/>
      <c r="G240" s="85">
        <v>733126</v>
      </c>
      <c r="H240" s="82"/>
      <c r="I240" s="82"/>
      <c r="J240" s="82"/>
      <c r="K240" s="82"/>
      <c r="L240" s="82">
        <v>0</v>
      </c>
      <c r="M240" s="76"/>
      <c r="N240" s="129"/>
    </row>
    <row r="241" spans="1:14" s="50" customFormat="1" ht="28.5" customHeight="1">
      <c r="A241" s="128">
        <v>226</v>
      </c>
      <c r="B241" s="41" t="s">
        <v>201</v>
      </c>
      <c r="C241" s="86"/>
      <c r="D241" s="86"/>
      <c r="E241" s="86"/>
      <c r="F241" s="86"/>
      <c r="G241" s="130"/>
      <c r="H241" s="69">
        <f>H242+H248+H251+H262</f>
        <v>915300000</v>
      </c>
      <c r="I241" s="131"/>
      <c r="J241" s="131"/>
      <c r="K241" s="69">
        <f>K242+K248+K251+K262</f>
        <v>390659587</v>
      </c>
      <c r="L241" s="69">
        <f>L242+L248+L251+L262</f>
        <v>508006020</v>
      </c>
      <c r="M241" s="28">
        <f>K241/H241*100</f>
        <v>42.68104304599585</v>
      </c>
      <c r="N241" s="69">
        <f>K241/L241*100</f>
        <v>76.9005822017621</v>
      </c>
    </row>
    <row r="242" spans="1:14" s="50" customFormat="1" ht="16.5" customHeight="1">
      <c r="A242" s="71">
        <v>227</v>
      </c>
      <c r="B242" s="72" t="s">
        <v>199</v>
      </c>
      <c r="C242" s="86">
        <v>811000</v>
      </c>
      <c r="D242" s="86"/>
      <c r="E242" s="86"/>
      <c r="F242" s="86"/>
      <c r="G242" s="71">
        <v>811000</v>
      </c>
      <c r="H242" s="74">
        <f>H243+H244+H245+H246+H247</f>
        <v>300000</v>
      </c>
      <c r="I242" s="74"/>
      <c r="J242" s="74"/>
      <c r="K242" s="74">
        <f>K243+K244+K245+K246+K247</f>
        <v>413972</v>
      </c>
      <c r="L242" s="74">
        <f>L243+L244+L245+L246+L247</f>
        <v>171000883</v>
      </c>
      <c r="M242" s="75">
        <f>K242/H242*100</f>
        <v>137.99066666666667</v>
      </c>
      <c r="N242" s="76">
        <f>K242/L242*100</f>
        <v>0.24208763881061363</v>
      </c>
    </row>
    <row r="243" spans="1:14" s="50" customFormat="1" ht="16.5" customHeight="1">
      <c r="A243" s="85" t="s">
        <v>244</v>
      </c>
      <c r="B243" s="72" t="s">
        <v>249</v>
      </c>
      <c r="C243" s="86"/>
      <c r="D243" s="86"/>
      <c r="E243" s="86"/>
      <c r="F243" s="86"/>
      <c r="G243" s="85">
        <v>811111</v>
      </c>
      <c r="H243" s="82"/>
      <c r="I243" s="82"/>
      <c r="J243" s="82"/>
      <c r="K243" s="87">
        <v>0</v>
      </c>
      <c r="L243" s="87">
        <v>19063486</v>
      </c>
      <c r="M243" s="87"/>
      <c r="N243" s="87"/>
    </row>
    <row r="244" spans="1:14" s="50" customFormat="1" ht="16.5" customHeight="1">
      <c r="A244" s="85" t="s">
        <v>248</v>
      </c>
      <c r="B244" s="96" t="s">
        <v>245</v>
      </c>
      <c r="C244" s="146"/>
      <c r="D244" s="146"/>
      <c r="E244" s="146"/>
      <c r="F244" s="146"/>
      <c r="G244" s="85">
        <v>811112</v>
      </c>
      <c r="H244" s="82">
        <v>100000</v>
      </c>
      <c r="I244" s="82"/>
      <c r="J244" s="82"/>
      <c r="K244" s="82">
        <v>346807</v>
      </c>
      <c r="L244" s="82">
        <v>46600</v>
      </c>
      <c r="M244" s="81">
        <f>K244/H244*100</f>
        <v>346.807</v>
      </c>
      <c r="N244" s="87">
        <f>K244/L244*100</f>
        <v>744.2210300429185</v>
      </c>
    </row>
    <row r="245" spans="1:14" s="50" customFormat="1" ht="16.5" customHeight="1">
      <c r="A245" s="85">
        <v>228</v>
      </c>
      <c r="B245" s="85" t="s">
        <v>46</v>
      </c>
      <c r="C245" s="86">
        <v>811114</v>
      </c>
      <c r="D245" s="86"/>
      <c r="E245" s="86"/>
      <c r="F245" s="86"/>
      <c r="G245" s="85">
        <v>811114</v>
      </c>
      <c r="H245" s="82">
        <v>200000</v>
      </c>
      <c r="I245" s="74"/>
      <c r="J245" s="82"/>
      <c r="K245" s="82">
        <v>67165</v>
      </c>
      <c r="L245" s="82">
        <v>197231</v>
      </c>
      <c r="M245" s="87">
        <f>K245/H245*100</f>
        <v>33.582499999999996</v>
      </c>
      <c r="N245" s="87">
        <f>K245/L245*100</f>
        <v>34.05397731593918</v>
      </c>
    </row>
    <row r="246" spans="1:14" s="50" customFormat="1" ht="16.5" customHeight="1">
      <c r="A246" s="85">
        <v>229</v>
      </c>
      <c r="B246" s="85" t="s">
        <v>236</v>
      </c>
      <c r="C246" s="86">
        <v>811126</v>
      </c>
      <c r="D246" s="86"/>
      <c r="E246" s="86"/>
      <c r="F246" s="86"/>
      <c r="G246" s="85">
        <v>811126</v>
      </c>
      <c r="H246" s="82">
        <v>0</v>
      </c>
      <c r="I246" s="74"/>
      <c r="J246" s="82"/>
      <c r="K246" s="82"/>
      <c r="L246" s="82"/>
      <c r="M246" s="76"/>
      <c r="N246" s="76"/>
    </row>
    <row r="247" spans="1:14" s="50" customFormat="1" ht="16.5" customHeight="1">
      <c r="A247" s="85">
        <v>230</v>
      </c>
      <c r="B247" s="85" t="s">
        <v>253</v>
      </c>
      <c r="C247" s="86"/>
      <c r="D247" s="86"/>
      <c r="E247" s="86"/>
      <c r="F247" s="86"/>
      <c r="G247" s="85">
        <v>811919</v>
      </c>
      <c r="H247" s="82">
        <v>0</v>
      </c>
      <c r="I247" s="74"/>
      <c r="J247" s="82"/>
      <c r="K247" s="82"/>
      <c r="L247" s="82">
        <v>151693566</v>
      </c>
      <c r="M247" s="76"/>
      <c r="N247" s="76"/>
    </row>
    <row r="248" spans="1:14" s="77" customFormat="1" ht="16.5" customHeight="1">
      <c r="A248" s="71">
        <v>231</v>
      </c>
      <c r="B248" s="71" t="s">
        <v>200</v>
      </c>
      <c r="C248" s="73"/>
      <c r="D248" s="73"/>
      <c r="E248" s="73"/>
      <c r="F248" s="73"/>
      <c r="G248" s="71">
        <v>813000</v>
      </c>
      <c r="H248" s="74">
        <v>100000000</v>
      </c>
      <c r="I248" s="74"/>
      <c r="J248" s="74"/>
      <c r="K248" s="74">
        <f>K249+K250</f>
        <v>352612</v>
      </c>
      <c r="L248" s="76">
        <f>L249</f>
        <v>0</v>
      </c>
      <c r="M248" s="76"/>
      <c r="N248" s="76"/>
    </row>
    <row r="249" spans="1:14" s="50" customFormat="1" ht="16.5" customHeight="1">
      <c r="A249" s="85">
        <v>232</v>
      </c>
      <c r="B249" s="85" t="s">
        <v>250</v>
      </c>
      <c r="C249" s="86"/>
      <c r="D249" s="86"/>
      <c r="E249" s="86"/>
      <c r="F249" s="86"/>
      <c r="G249" s="85">
        <v>813310</v>
      </c>
      <c r="H249" s="82">
        <f>H250</f>
        <v>0</v>
      </c>
      <c r="I249" s="74"/>
      <c r="J249" s="82"/>
      <c r="K249" s="82"/>
      <c r="L249" s="87">
        <v>0</v>
      </c>
      <c r="M249" s="87"/>
      <c r="N249" s="76"/>
    </row>
    <row r="250" spans="1:14" s="50" customFormat="1" ht="16.5" customHeight="1">
      <c r="A250" s="85">
        <v>233</v>
      </c>
      <c r="B250" s="85" t="s">
        <v>270</v>
      </c>
      <c r="C250" s="86"/>
      <c r="D250" s="86"/>
      <c r="E250" s="86"/>
      <c r="F250" s="86"/>
      <c r="G250" s="85">
        <v>813511</v>
      </c>
      <c r="H250" s="82">
        <v>0</v>
      </c>
      <c r="I250" s="74"/>
      <c r="J250" s="82"/>
      <c r="K250" s="82">
        <v>352612</v>
      </c>
      <c r="L250" s="87">
        <v>0</v>
      </c>
      <c r="M250" s="87"/>
      <c r="N250" s="76"/>
    </row>
    <row r="251" spans="1:14" s="50" customFormat="1" ht="16.5" customHeight="1">
      <c r="A251" s="71">
        <v>234</v>
      </c>
      <c r="B251" s="71" t="s">
        <v>205</v>
      </c>
      <c r="C251" s="86"/>
      <c r="D251" s="86"/>
      <c r="E251" s="86"/>
      <c r="F251" s="86"/>
      <c r="G251" s="71">
        <v>814000</v>
      </c>
      <c r="H251" s="74">
        <f>H252+H257+H260</f>
        <v>455000000</v>
      </c>
      <c r="I251" s="74"/>
      <c r="J251" s="74"/>
      <c r="K251" s="74">
        <f>K252+K257+K260</f>
        <v>251909439</v>
      </c>
      <c r="L251" s="76">
        <f>L252+L257+L260</f>
        <v>287005137</v>
      </c>
      <c r="M251" s="75">
        <f>K251/H251*100</f>
        <v>55.36471186813186</v>
      </c>
      <c r="N251" s="76">
        <f>K251/L251*100</f>
        <v>87.77175267075447</v>
      </c>
    </row>
    <row r="252" spans="1:14" s="50" customFormat="1" ht="16.5" customHeight="1">
      <c r="A252" s="71">
        <v>235</v>
      </c>
      <c r="B252" s="71" t="s">
        <v>280</v>
      </c>
      <c r="C252" s="85"/>
      <c r="D252" s="85"/>
      <c r="E252" s="85"/>
      <c r="F252" s="85"/>
      <c r="G252" s="71">
        <v>814100</v>
      </c>
      <c r="H252" s="132">
        <f>H253+H254+H255+H256</f>
        <v>115000000</v>
      </c>
      <c r="I252" s="74"/>
      <c r="J252" s="74"/>
      <c r="K252" s="132">
        <f>K253+K255+K256</f>
        <v>2142487</v>
      </c>
      <c r="L252" s="132">
        <f>L253+L255+L256</f>
        <v>157134521</v>
      </c>
      <c r="M252" s="75"/>
      <c r="N252" s="76">
        <f>K252/L252*100</f>
        <v>1.3634731479532751</v>
      </c>
    </row>
    <row r="253" spans="1:16" s="50" customFormat="1" ht="16.5" customHeight="1">
      <c r="A253" s="92">
        <v>236</v>
      </c>
      <c r="B253" s="92" t="s">
        <v>237</v>
      </c>
      <c r="G253" s="92">
        <v>814100</v>
      </c>
      <c r="H253" s="133">
        <v>0</v>
      </c>
      <c r="I253" s="93"/>
      <c r="J253" s="93"/>
      <c r="K253" s="134">
        <v>0</v>
      </c>
      <c r="L253" s="134"/>
      <c r="M253" s="81"/>
      <c r="N253" s="87"/>
      <c r="P253" s="87"/>
    </row>
    <row r="254" spans="1:16" s="50" customFormat="1" ht="16.5" customHeight="1">
      <c r="A254" s="92" t="s">
        <v>277</v>
      </c>
      <c r="B254" s="92" t="s">
        <v>279</v>
      </c>
      <c r="G254" s="92">
        <v>814100</v>
      </c>
      <c r="H254" s="133">
        <v>115000000</v>
      </c>
      <c r="I254" s="93"/>
      <c r="J254" s="93"/>
      <c r="K254" s="134"/>
      <c r="L254" s="134"/>
      <c r="M254" s="81"/>
      <c r="N254" s="87"/>
      <c r="P254" s="135"/>
    </row>
    <row r="255" spans="1:16" s="50" customFormat="1" ht="16.5" customHeight="1">
      <c r="A255" s="92">
        <v>237</v>
      </c>
      <c r="B255" s="92" t="s">
        <v>238</v>
      </c>
      <c r="G255" s="92">
        <v>814100</v>
      </c>
      <c r="H255" s="133">
        <v>0</v>
      </c>
      <c r="I255" s="93"/>
      <c r="J255" s="93"/>
      <c r="K255" s="134">
        <v>2142487</v>
      </c>
      <c r="L255" s="134">
        <v>7620872</v>
      </c>
      <c r="M255" s="81"/>
      <c r="N255" s="87">
        <f>K255/L255*100</f>
        <v>28.11341011894702</v>
      </c>
      <c r="P255" s="135"/>
    </row>
    <row r="256" spans="1:16" s="50" customFormat="1" ht="16.5" customHeight="1">
      <c r="A256" s="92" t="s">
        <v>251</v>
      </c>
      <c r="B256" s="92" t="s">
        <v>252</v>
      </c>
      <c r="G256" s="92">
        <v>814000</v>
      </c>
      <c r="H256" s="133"/>
      <c r="I256" s="93"/>
      <c r="J256" s="93"/>
      <c r="K256" s="134"/>
      <c r="L256" s="134">
        <v>149513649</v>
      </c>
      <c r="M256" s="81"/>
      <c r="N256" s="87"/>
      <c r="P256" s="135"/>
    </row>
    <row r="257" spans="1:16" s="77" customFormat="1" ht="16.5" customHeight="1">
      <c r="A257" s="136">
        <v>238</v>
      </c>
      <c r="B257" s="136" t="s">
        <v>202</v>
      </c>
      <c r="G257" s="136">
        <v>814200</v>
      </c>
      <c r="H257" s="137">
        <f>H258+H259</f>
        <v>0</v>
      </c>
      <c r="I257" s="138"/>
      <c r="J257" s="138"/>
      <c r="K257" s="137">
        <f>K258+K259</f>
        <v>0</v>
      </c>
      <c r="L257" s="137">
        <f>L258+L259</f>
        <v>0</v>
      </c>
      <c r="M257" s="75"/>
      <c r="N257" s="76"/>
      <c r="P257" s="139"/>
    </row>
    <row r="258" spans="1:14" s="50" customFormat="1" ht="16.5" customHeight="1">
      <c r="A258" s="92">
        <v>239</v>
      </c>
      <c r="B258" s="92" t="s">
        <v>278</v>
      </c>
      <c r="G258" s="92">
        <v>814212</v>
      </c>
      <c r="H258" s="140">
        <v>0</v>
      </c>
      <c r="I258" s="93"/>
      <c r="J258" s="93"/>
      <c r="K258" s="93"/>
      <c r="L258" s="144">
        <v>0</v>
      </c>
      <c r="M258" s="76"/>
      <c r="N258" s="87"/>
    </row>
    <row r="259" spans="1:14" s="50" customFormat="1" ht="16.5" customHeight="1">
      <c r="A259" s="92">
        <v>240</v>
      </c>
      <c r="B259" s="92" t="s">
        <v>118</v>
      </c>
      <c r="G259" s="92">
        <v>814214</v>
      </c>
      <c r="H259" s="140"/>
      <c r="I259" s="93"/>
      <c r="J259" s="93"/>
      <c r="K259" s="93"/>
      <c r="L259" s="144"/>
      <c r="M259" s="87"/>
      <c r="N259" s="87"/>
    </row>
    <row r="260" spans="1:14" s="77" customFormat="1" ht="16.5" customHeight="1">
      <c r="A260" s="136">
        <v>241</v>
      </c>
      <c r="B260" s="136" t="s">
        <v>203</v>
      </c>
      <c r="G260" s="136">
        <v>814300</v>
      </c>
      <c r="H260" s="141">
        <f>H261</f>
        <v>340000000</v>
      </c>
      <c r="I260" s="138"/>
      <c r="J260" s="138"/>
      <c r="K260" s="141">
        <f>K261</f>
        <v>249766952</v>
      </c>
      <c r="L260" s="137">
        <f>L261</f>
        <v>129870616</v>
      </c>
      <c r="M260" s="75">
        <f>K260/H260*100</f>
        <v>73.46086823529411</v>
      </c>
      <c r="N260" s="76">
        <f>K260/L260*100</f>
        <v>192.31983314840056</v>
      </c>
    </row>
    <row r="261" spans="1:14" s="50" customFormat="1" ht="16.5" customHeight="1">
      <c r="A261" s="92">
        <v>242</v>
      </c>
      <c r="B261" s="85" t="s">
        <v>239</v>
      </c>
      <c r="G261" s="92">
        <v>814312</v>
      </c>
      <c r="H261" s="133">
        <v>340000000</v>
      </c>
      <c r="I261" s="93"/>
      <c r="J261" s="93"/>
      <c r="K261" s="93">
        <v>249766952</v>
      </c>
      <c r="L261" s="93">
        <v>129870616</v>
      </c>
      <c r="M261" s="87">
        <f>K261/H261*100</f>
        <v>73.46086823529411</v>
      </c>
      <c r="N261" s="87">
        <f>K261/L261*100</f>
        <v>192.31983314840056</v>
      </c>
    </row>
    <row r="262" spans="1:14" s="77" customFormat="1" ht="16.5" customHeight="1">
      <c r="A262" s="71">
        <v>243</v>
      </c>
      <c r="B262" s="71" t="s">
        <v>204</v>
      </c>
      <c r="C262" s="71"/>
      <c r="D262" s="71"/>
      <c r="E262" s="71"/>
      <c r="F262" s="71"/>
      <c r="G262" s="71">
        <v>815000</v>
      </c>
      <c r="H262" s="74">
        <f>H263</f>
        <v>360000000</v>
      </c>
      <c r="I262" s="74"/>
      <c r="J262" s="74"/>
      <c r="K262" s="74">
        <f>K263</f>
        <v>137983564</v>
      </c>
      <c r="L262" s="76">
        <f>L263</f>
        <v>50000000</v>
      </c>
      <c r="M262" s="76">
        <f>K262/H262*100</f>
        <v>38.32876777777778</v>
      </c>
      <c r="N262" s="76">
        <f>K262/L262*100</f>
        <v>275.967128</v>
      </c>
    </row>
    <row r="263" spans="1:14" s="50" customFormat="1" ht="16.5" customHeight="1">
      <c r="A263" s="85">
        <v>244</v>
      </c>
      <c r="B263" s="85" t="s">
        <v>240</v>
      </c>
      <c r="C263" s="85"/>
      <c r="D263" s="85"/>
      <c r="E263" s="85"/>
      <c r="F263" s="85"/>
      <c r="G263" s="85">
        <v>815311</v>
      </c>
      <c r="H263" s="142">
        <v>360000000</v>
      </c>
      <c r="I263" s="82"/>
      <c r="J263" s="82"/>
      <c r="K263" s="82">
        <v>137983564</v>
      </c>
      <c r="L263" s="82">
        <v>50000000</v>
      </c>
      <c r="M263" s="87">
        <f>K263/H263*100</f>
        <v>38.32876777777778</v>
      </c>
      <c r="N263" s="87">
        <f>K263/L263*100</f>
        <v>275.967128</v>
      </c>
    </row>
    <row r="264" spans="1:14" s="77" customFormat="1" ht="16.5" customHeight="1">
      <c r="A264" s="123">
        <v>245</v>
      </c>
      <c r="B264" s="123" t="s">
        <v>151</v>
      </c>
      <c r="C264" s="125"/>
      <c r="D264" s="125"/>
      <c r="E264" s="125"/>
      <c r="F264" s="125"/>
      <c r="G264" s="71">
        <v>391190</v>
      </c>
      <c r="H264" s="143">
        <v>169700000</v>
      </c>
      <c r="I264" s="76"/>
      <c r="J264" s="76"/>
      <c r="K264" s="76"/>
      <c r="L264" s="76"/>
      <c r="M264" s="129"/>
      <c r="N264" s="129"/>
    </row>
    <row r="265" spans="1:14" s="50" customFormat="1" ht="15" customHeight="1">
      <c r="A265" s="71">
        <v>246</v>
      </c>
      <c r="B265" s="71" t="s">
        <v>246</v>
      </c>
      <c r="C265" s="71"/>
      <c r="D265" s="71"/>
      <c r="E265" s="71"/>
      <c r="F265" s="71"/>
      <c r="G265" s="71">
        <v>591100</v>
      </c>
      <c r="H265" s="74">
        <v>200000000</v>
      </c>
      <c r="I265" s="74"/>
      <c r="J265" s="74"/>
      <c r="K265" s="74"/>
      <c r="L265" s="76"/>
      <c r="M265" s="123"/>
      <c r="N265" s="71"/>
    </row>
    <row r="266" spans="1:14" s="1" customFormat="1" ht="15">
      <c r="A266" s="37"/>
      <c r="B266" s="37"/>
      <c r="C266" s="37"/>
      <c r="D266" s="37"/>
      <c r="E266" s="37"/>
      <c r="F266" s="37"/>
      <c r="G266" s="37"/>
      <c r="H266" s="38"/>
      <c r="I266" s="38"/>
      <c r="J266" s="38"/>
      <c r="K266" s="61"/>
      <c r="L266" s="61"/>
      <c r="M266" s="62"/>
      <c r="N266" s="37"/>
    </row>
    <row r="267" spans="1:14" s="1" customFormat="1" ht="15">
      <c r="A267" s="37"/>
      <c r="B267" s="37"/>
      <c r="C267" s="37"/>
      <c r="D267" s="37"/>
      <c r="E267" s="37"/>
      <c r="F267" s="37"/>
      <c r="G267" s="37"/>
      <c r="H267" s="38"/>
      <c r="I267" s="38"/>
      <c r="J267" s="38"/>
      <c r="K267" s="38"/>
      <c r="L267" s="38"/>
      <c r="M267" s="39"/>
      <c r="N267" s="37"/>
    </row>
    <row r="268" spans="1:14" s="1" customFormat="1" ht="15">
      <c r="A268" s="37"/>
      <c r="B268" s="37"/>
      <c r="C268" s="37"/>
      <c r="D268" s="37"/>
      <c r="E268" s="37"/>
      <c r="F268" s="37"/>
      <c r="G268" s="37"/>
      <c r="H268" s="38"/>
      <c r="I268" s="38"/>
      <c r="J268" s="38"/>
      <c r="K268" s="38"/>
      <c r="L268" s="38"/>
      <c r="M268" s="39"/>
      <c r="N268" s="37"/>
    </row>
    <row r="269" spans="1:14" s="1" customFormat="1" ht="15">
      <c r="A269" s="37"/>
      <c r="B269" s="37"/>
      <c r="C269" s="37"/>
      <c r="D269" s="37"/>
      <c r="E269" s="37"/>
      <c r="F269" s="37"/>
      <c r="G269" s="37"/>
      <c r="H269" s="40"/>
      <c r="I269" s="40"/>
      <c r="J269" s="40"/>
      <c r="K269" s="40"/>
      <c r="L269" s="40"/>
      <c r="M269" s="37"/>
      <c r="N269" s="37"/>
    </row>
    <row r="270" spans="1:14" s="1" customFormat="1" ht="15">
      <c r="A270" s="37"/>
      <c r="B270" s="37"/>
      <c r="C270" s="37"/>
      <c r="D270" s="37"/>
      <c r="E270" s="37"/>
      <c r="F270" s="37"/>
      <c r="G270" s="37"/>
      <c r="H270" s="40"/>
      <c r="I270" s="40"/>
      <c r="J270" s="40"/>
      <c r="K270" s="40"/>
      <c r="L270" s="40"/>
      <c r="M270" s="37"/>
      <c r="N270" s="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&amp;L&amp;"Arial,Bold"&amp;11Bosna i Hercegovina
Federacija Bosne i Hercegovine&amp;C&amp;"Arial,Bold"&amp;11Pregled prihoda, primitaka i finansiranja
Period izvještavanja:  Januar - Decembar 2023.godine
&amp;R&amp;"Arial,Bold"&amp;11Obrazac 1</oddHeader>
    <oddFooter>&amp;R&amp;"Arial,Regular"&amp;P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FINANSIJA FBiH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</dc:creator>
  <cp:keywords/>
  <dc:description/>
  <cp:lastModifiedBy>Almira Ibisevic</cp:lastModifiedBy>
  <cp:lastPrinted>2024-04-08T14:07:41Z</cp:lastPrinted>
  <dcterms:created xsi:type="dcterms:W3CDTF">2002-05-08T09:48:58Z</dcterms:created>
  <dcterms:modified xsi:type="dcterms:W3CDTF">2024-04-09T08:34:21Z</dcterms:modified>
  <cp:category/>
  <cp:version/>
  <cp:contentType/>
  <cp:contentStatus/>
</cp:coreProperties>
</file>