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Sheet" sheetId="6" r:id="rId1"/>
  </sheets>
  <calcPr calcId="162913"/>
</workbook>
</file>

<file path=xl/calcChain.xml><?xml version="1.0" encoding="utf-8"?>
<calcChain xmlns="http://schemas.openxmlformats.org/spreadsheetml/2006/main">
  <c r="K65" i="6" l="1"/>
  <c r="M116" i="6" l="1"/>
  <c r="K173" i="6" l="1"/>
  <c r="K189" i="6"/>
  <c r="K145" i="6"/>
  <c r="K115" i="6" l="1"/>
  <c r="S54" i="6"/>
  <c r="S49" i="6"/>
  <c r="R49" i="6"/>
  <c r="S123" i="6"/>
  <c r="S119" i="6"/>
  <c r="S118" i="6"/>
  <c r="S122" i="6"/>
  <c r="S121" i="6"/>
  <c r="S120" i="6"/>
  <c r="S117" i="6"/>
  <c r="T123" i="6"/>
  <c r="T119" i="6"/>
  <c r="T118" i="6"/>
  <c r="R117" i="6"/>
  <c r="R125" i="6"/>
  <c r="S131" i="6"/>
  <c r="S130" i="6"/>
  <c r="S129" i="6"/>
  <c r="S128" i="6"/>
  <c r="S127" i="6"/>
  <c r="S126" i="6"/>
  <c r="S125" i="6"/>
  <c r="S104" i="6"/>
  <c r="S103" i="6"/>
  <c r="S100" i="6"/>
  <c r="R100" i="6"/>
  <c r="S112" i="6"/>
  <c r="S111" i="6"/>
  <c r="S110" i="6"/>
  <c r="S99" i="6"/>
  <c r="S97" i="6"/>
  <c r="S87" i="6"/>
  <c r="R87" i="6"/>
  <c r="S92" i="6"/>
  <c r="S91" i="6"/>
  <c r="S90" i="6"/>
  <c r="S89" i="6"/>
  <c r="S79" i="6"/>
  <c r="S78" i="6"/>
  <c r="R78" i="6"/>
  <c r="K109" i="6" l="1"/>
  <c r="K105" i="6"/>
  <c r="S7" i="6" l="1"/>
  <c r="K19" i="6"/>
  <c r="O195" i="6" l="1"/>
  <c r="J195" i="6" s="1"/>
  <c r="J194" i="6" s="1"/>
  <c r="J193" i="6" s="1"/>
  <c r="J191" i="6" s="1"/>
  <c r="G195" i="6"/>
  <c r="N194" i="6"/>
  <c r="N193" i="6" s="1"/>
  <c r="N191" i="6" s="1"/>
  <c r="M194" i="6"/>
  <c r="M193" i="6" s="1"/>
  <c r="L194" i="6"/>
  <c r="L193" i="6" s="1"/>
  <c r="L191" i="6" s="1"/>
  <c r="K194" i="6"/>
  <c r="I194" i="6"/>
  <c r="H194" i="6"/>
  <c r="F194" i="6"/>
  <c r="F193" i="6" s="1"/>
  <c r="E194" i="6"/>
  <c r="E193" i="6" s="1"/>
  <c r="E191" i="6" s="1"/>
  <c r="D194" i="6"/>
  <c r="D193" i="6" s="1"/>
  <c r="C194" i="6"/>
  <c r="K193" i="6"/>
  <c r="K191" i="6" s="1"/>
  <c r="I193" i="6"/>
  <c r="I191" i="6" s="1"/>
  <c r="H193" i="6"/>
  <c r="H191" i="6" s="1"/>
  <c r="C193" i="6"/>
  <c r="C191" i="6" s="1"/>
  <c r="M191" i="6"/>
  <c r="F191" i="6"/>
  <c r="D191" i="6"/>
  <c r="O189" i="6"/>
  <c r="Q189" i="6" s="1"/>
  <c r="J189" i="6"/>
  <c r="J188" i="6" s="1"/>
  <c r="J187" i="6" s="1"/>
  <c r="J185" i="6" s="1"/>
  <c r="G189" i="6"/>
  <c r="P189" i="6" s="1"/>
  <c r="N188" i="6"/>
  <c r="M188" i="6"/>
  <c r="M187" i="6" s="1"/>
  <c r="M185" i="6" s="1"/>
  <c r="L188" i="6"/>
  <c r="L187" i="6" s="1"/>
  <c r="L185" i="6" s="1"/>
  <c r="K188" i="6"/>
  <c r="I188" i="6"/>
  <c r="H188" i="6"/>
  <c r="F188" i="6"/>
  <c r="E188" i="6"/>
  <c r="E187" i="6" s="1"/>
  <c r="E185" i="6" s="1"/>
  <c r="D188" i="6"/>
  <c r="D187" i="6" s="1"/>
  <c r="D185" i="6" s="1"/>
  <c r="C188" i="6"/>
  <c r="N187" i="6"/>
  <c r="I187" i="6"/>
  <c r="H187" i="6"/>
  <c r="H185" i="6" s="1"/>
  <c r="F187" i="6"/>
  <c r="N185" i="6"/>
  <c r="I185" i="6"/>
  <c r="F185" i="6"/>
  <c r="O181" i="6"/>
  <c r="G181" i="6"/>
  <c r="P181" i="6" s="1"/>
  <c r="N180" i="6"/>
  <c r="N179" i="6" s="1"/>
  <c r="M180" i="6"/>
  <c r="M179" i="6" s="1"/>
  <c r="L180" i="6"/>
  <c r="L179" i="6" s="1"/>
  <c r="K180" i="6"/>
  <c r="I180" i="6"/>
  <c r="I179" i="6" s="1"/>
  <c r="H180" i="6"/>
  <c r="F180" i="6"/>
  <c r="F179" i="6" s="1"/>
  <c r="E180" i="6"/>
  <c r="E179" i="6" s="1"/>
  <c r="D180" i="6"/>
  <c r="C180" i="6"/>
  <c r="G180" i="6" s="1"/>
  <c r="H179" i="6"/>
  <c r="D179" i="6"/>
  <c r="C179" i="6"/>
  <c r="G179" i="6" s="1"/>
  <c r="P179" i="6" s="1"/>
  <c r="O177" i="6"/>
  <c r="J177" i="6"/>
  <c r="G177" i="6"/>
  <c r="O176" i="6"/>
  <c r="O175" i="6" s="1"/>
  <c r="Q175" i="6" s="1"/>
  <c r="G176" i="6"/>
  <c r="P176" i="6" s="1"/>
  <c r="N175" i="6"/>
  <c r="M175" i="6"/>
  <c r="L175" i="6"/>
  <c r="K175" i="6"/>
  <c r="I175" i="6"/>
  <c r="H175" i="6"/>
  <c r="G175" i="6"/>
  <c r="P175" i="6" s="1"/>
  <c r="F175" i="6"/>
  <c r="E175" i="6"/>
  <c r="D175" i="6"/>
  <c r="C175" i="6"/>
  <c r="N174" i="6"/>
  <c r="N173" i="6" s="1"/>
  <c r="N171" i="6" s="1"/>
  <c r="N170" i="6" s="1"/>
  <c r="N169" i="6" s="1"/>
  <c r="N168" i="6" s="1"/>
  <c r="N167" i="6" s="1"/>
  <c r="N154" i="6" s="1"/>
  <c r="N183" i="6" s="1"/>
  <c r="M174" i="6"/>
  <c r="M173" i="6" s="1"/>
  <c r="M171" i="6" s="1"/>
  <c r="M170" i="6" s="1"/>
  <c r="M169" i="6" s="1"/>
  <c r="M168" i="6" s="1"/>
  <c r="M167" i="6" s="1"/>
  <c r="F174" i="6"/>
  <c r="E174" i="6"/>
  <c r="E173" i="6" s="1"/>
  <c r="E171" i="6" s="1"/>
  <c r="E170" i="6" s="1"/>
  <c r="E169" i="6" s="1"/>
  <c r="E168" i="6" s="1"/>
  <c r="E167" i="6" s="1"/>
  <c r="D174" i="6"/>
  <c r="I173" i="6"/>
  <c r="H173" i="6"/>
  <c r="F173" i="6"/>
  <c r="C173" i="6"/>
  <c r="O172" i="6"/>
  <c r="G172" i="6"/>
  <c r="F171" i="6"/>
  <c r="F170" i="6"/>
  <c r="F169" i="6" s="1"/>
  <c r="F168" i="6" s="1"/>
  <c r="K168" i="6"/>
  <c r="I168" i="6"/>
  <c r="H168" i="6"/>
  <c r="C168" i="6"/>
  <c r="F167" i="6"/>
  <c r="P165" i="6"/>
  <c r="O165" i="6"/>
  <c r="Q165" i="6" s="1"/>
  <c r="G165" i="6"/>
  <c r="K164" i="6"/>
  <c r="O164" i="6" s="1"/>
  <c r="I164" i="6"/>
  <c r="I163" i="6" s="1"/>
  <c r="H164" i="6"/>
  <c r="G164" i="6"/>
  <c r="C164" i="6"/>
  <c r="O163" i="6"/>
  <c r="N163" i="6"/>
  <c r="M163" i="6"/>
  <c r="L163" i="6"/>
  <c r="K163" i="6"/>
  <c r="F163" i="6"/>
  <c r="E163" i="6"/>
  <c r="D163" i="6"/>
  <c r="G163" i="6" s="1"/>
  <c r="C163" i="6"/>
  <c r="O161" i="6"/>
  <c r="J161" i="6" s="1"/>
  <c r="G161" i="6"/>
  <c r="O160" i="6"/>
  <c r="G160" i="6"/>
  <c r="P160" i="6" s="1"/>
  <c r="O159" i="6"/>
  <c r="J159" i="6" s="1"/>
  <c r="G159" i="6"/>
  <c r="O158" i="6"/>
  <c r="G158" i="6"/>
  <c r="J158" i="6" s="1"/>
  <c r="N157" i="6"/>
  <c r="M157" i="6"/>
  <c r="M156" i="6" s="1"/>
  <c r="L157" i="6"/>
  <c r="L156" i="6" s="1"/>
  <c r="K157" i="6"/>
  <c r="O157" i="6" s="1"/>
  <c r="I157" i="6"/>
  <c r="I156" i="6" s="1"/>
  <c r="H157" i="6"/>
  <c r="H156" i="6" s="1"/>
  <c r="F157" i="6"/>
  <c r="E157" i="6"/>
  <c r="E156" i="6" s="1"/>
  <c r="D157" i="6"/>
  <c r="D156" i="6" s="1"/>
  <c r="C157" i="6"/>
  <c r="N156" i="6"/>
  <c r="K156" i="6"/>
  <c r="O156" i="6" s="1"/>
  <c r="F156" i="6"/>
  <c r="C156" i="6"/>
  <c r="F154" i="6"/>
  <c r="F183" i="6" s="1"/>
  <c r="K150" i="6"/>
  <c r="K148" i="6" s="1"/>
  <c r="K147" i="6" s="1"/>
  <c r="G150" i="6"/>
  <c r="P150" i="6" s="1"/>
  <c r="K149" i="6"/>
  <c r="O149" i="6" s="1"/>
  <c r="G149" i="6"/>
  <c r="N148" i="6"/>
  <c r="N147" i="6" s="1"/>
  <c r="M148" i="6"/>
  <c r="L148" i="6"/>
  <c r="I148" i="6"/>
  <c r="I147" i="6" s="1"/>
  <c r="H148" i="6"/>
  <c r="F148" i="6"/>
  <c r="E148" i="6"/>
  <c r="D148" i="6"/>
  <c r="C148" i="6"/>
  <c r="C147" i="6" s="1"/>
  <c r="G147" i="6" s="1"/>
  <c r="O147" i="6"/>
  <c r="M147" i="6"/>
  <c r="L147" i="6"/>
  <c r="H147" i="6"/>
  <c r="F147" i="6"/>
  <c r="E147" i="6"/>
  <c r="D147" i="6"/>
  <c r="G145" i="6"/>
  <c r="P145" i="6" s="1"/>
  <c r="N144" i="6"/>
  <c r="N143" i="6" s="1"/>
  <c r="M144" i="6"/>
  <c r="M143" i="6" s="1"/>
  <c r="L144" i="6"/>
  <c r="I144" i="6"/>
  <c r="H144" i="6"/>
  <c r="F144" i="6"/>
  <c r="F143" i="6" s="1"/>
  <c r="E144" i="6"/>
  <c r="E143" i="6" s="1"/>
  <c r="D144" i="6"/>
  <c r="D143" i="6" s="1"/>
  <c r="D137" i="6" s="1"/>
  <c r="C144" i="6"/>
  <c r="L143" i="6"/>
  <c r="L137" i="6" s="1"/>
  <c r="I143" i="6"/>
  <c r="H143" i="6"/>
  <c r="C143" i="6"/>
  <c r="O141" i="6"/>
  <c r="G141" i="6"/>
  <c r="P141" i="6" s="1"/>
  <c r="N140" i="6"/>
  <c r="M140" i="6"/>
  <c r="L140" i="6"/>
  <c r="K140" i="6"/>
  <c r="K139" i="6" s="1"/>
  <c r="I140" i="6"/>
  <c r="H140" i="6"/>
  <c r="F140" i="6"/>
  <c r="G140" i="6" s="1"/>
  <c r="E140" i="6"/>
  <c r="D140" i="6"/>
  <c r="C140" i="6"/>
  <c r="C139" i="6" s="1"/>
  <c r="M139" i="6"/>
  <c r="L139" i="6"/>
  <c r="I139" i="6"/>
  <c r="H139" i="6"/>
  <c r="F139" i="6"/>
  <c r="E139" i="6"/>
  <c r="D139" i="6"/>
  <c r="M137" i="6"/>
  <c r="K135" i="6"/>
  <c r="K134" i="6" s="1"/>
  <c r="O134" i="6" s="1"/>
  <c r="Q134" i="6" s="1"/>
  <c r="G135" i="6"/>
  <c r="P135" i="6" s="1"/>
  <c r="N134" i="6"/>
  <c r="N133" i="6" s="1"/>
  <c r="M134" i="6"/>
  <c r="M133" i="6" s="1"/>
  <c r="L134" i="6"/>
  <c r="I134" i="6"/>
  <c r="I133" i="6" s="1"/>
  <c r="H134" i="6"/>
  <c r="P134" i="6" s="1"/>
  <c r="F134" i="6"/>
  <c r="F133" i="6" s="1"/>
  <c r="E134" i="6"/>
  <c r="E133" i="6" s="1"/>
  <c r="D134" i="6"/>
  <c r="C134" i="6"/>
  <c r="G134" i="6" s="1"/>
  <c r="L133" i="6"/>
  <c r="K133" i="6"/>
  <c r="O133" i="6" s="1"/>
  <c r="Q133" i="6" s="1"/>
  <c r="H133" i="6"/>
  <c r="D133" i="6"/>
  <c r="C133" i="6"/>
  <c r="G133" i="6" s="1"/>
  <c r="P133" i="6" s="1"/>
  <c r="P131" i="6"/>
  <c r="O131" i="6"/>
  <c r="J131" i="6" s="1"/>
  <c r="G131" i="6"/>
  <c r="K130" i="6"/>
  <c r="O130" i="6" s="1"/>
  <c r="J130" i="6"/>
  <c r="G130" i="6"/>
  <c r="O129" i="6"/>
  <c r="J129" i="6" s="1"/>
  <c r="G129" i="6"/>
  <c r="K128" i="6"/>
  <c r="O128" i="6" s="1"/>
  <c r="G128" i="6"/>
  <c r="O127" i="6"/>
  <c r="J127" i="6" s="1"/>
  <c r="G127" i="6"/>
  <c r="G126" i="6"/>
  <c r="O125" i="6"/>
  <c r="G125" i="6"/>
  <c r="N124" i="6"/>
  <c r="M124" i="6"/>
  <c r="L124" i="6"/>
  <c r="I124" i="6"/>
  <c r="I67" i="6" s="1"/>
  <c r="H124" i="6"/>
  <c r="F124" i="6"/>
  <c r="E124" i="6"/>
  <c r="D124" i="6"/>
  <c r="C124" i="6"/>
  <c r="P123" i="6"/>
  <c r="O123" i="6"/>
  <c r="J123" i="6" s="1"/>
  <c r="I123" i="6"/>
  <c r="H123" i="6"/>
  <c r="G123" i="6"/>
  <c r="P122" i="6"/>
  <c r="O122" i="6"/>
  <c r="J122" i="6" s="1"/>
  <c r="G122" i="6"/>
  <c r="O121" i="6"/>
  <c r="G121" i="6"/>
  <c r="P121" i="6" s="1"/>
  <c r="O120" i="6"/>
  <c r="Q120" i="6" s="1"/>
  <c r="G120" i="6"/>
  <c r="P120" i="6" s="1"/>
  <c r="P119" i="6"/>
  <c r="O119" i="6"/>
  <c r="J119" i="6" s="1"/>
  <c r="G119" i="6"/>
  <c r="P118" i="6"/>
  <c r="O118" i="6"/>
  <c r="Q118" i="6" s="1"/>
  <c r="G118" i="6"/>
  <c r="K116" i="6"/>
  <c r="G117" i="6"/>
  <c r="P117" i="6" s="1"/>
  <c r="N116" i="6"/>
  <c r="L116" i="6"/>
  <c r="I116" i="6"/>
  <c r="H116" i="6"/>
  <c r="F116" i="6"/>
  <c r="E116" i="6"/>
  <c r="D116" i="6"/>
  <c r="C116" i="6"/>
  <c r="G116" i="6" s="1"/>
  <c r="P115" i="6"/>
  <c r="O115" i="6"/>
  <c r="Q115" i="6" s="1"/>
  <c r="G115" i="6"/>
  <c r="J115" i="6" s="1"/>
  <c r="P114" i="6"/>
  <c r="O114" i="6"/>
  <c r="G114" i="6"/>
  <c r="K113" i="6"/>
  <c r="O113" i="6" s="1"/>
  <c r="Q113" i="6" s="1"/>
  <c r="G113" i="6"/>
  <c r="P113" i="6" s="1"/>
  <c r="O112" i="6"/>
  <c r="G112" i="6"/>
  <c r="P112" i="6" s="1"/>
  <c r="O111" i="6"/>
  <c r="G111" i="6"/>
  <c r="P110" i="6"/>
  <c r="O110" i="6"/>
  <c r="J110" i="6" s="1"/>
  <c r="G110" i="6"/>
  <c r="O109" i="6"/>
  <c r="G109" i="6"/>
  <c r="P109" i="6" s="1"/>
  <c r="O108" i="6"/>
  <c r="G108" i="6"/>
  <c r="P108" i="6" s="1"/>
  <c r="O107" i="6"/>
  <c r="G107" i="6"/>
  <c r="P107" i="6" s="1"/>
  <c r="P106" i="6"/>
  <c r="O106" i="6"/>
  <c r="J106" i="6" s="1"/>
  <c r="G106" i="6"/>
  <c r="O105" i="6"/>
  <c r="G105" i="6"/>
  <c r="P105" i="6" s="1"/>
  <c r="O104" i="6"/>
  <c r="G104" i="6"/>
  <c r="P104" i="6" s="1"/>
  <c r="O103" i="6"/>
  <c r="Q103" i="6" s="1"/>
  <c r="G103" i="6"/>
  <c r="P103" i="6" s="1"/>
  <c r="P102" i="6"/>
  <c r="K102" i="6"/>
  <c r="O102" i="6" s="1"/>
  <c r="G102" i="6"/>
  <c r="K101" i="6"/>
  <c r="J101" i="6"/>
  <c r="P100" i="6"/>
  <c r="O100" i="6"/>
  <c r="J100" i="6" s="1"/>
  <c r="G100" i="6"/>
  <c r="P99" i="6"/>
  <c r="O99" i="6"/>
  <c r="G99" i="6"/>
  <c r="K98" i="6"/>
  <c r="O98" i="6" s="1"/>
  <c r="J98" i="6" s="1"/>
  <c r="G98" i="6"/>
  <c r="P98" i="6" s="1"/>
  <c r="O97" i="6"/>
  <c r="G97" i="6"/>
  <c r="P97" i="6" s="1"/>
  <c r="P96" i="6"/>
  <c r="O96" i="6"/>
  <c r="J96" i="6" s="1"/>
  <c r="G96" i="6"/>
  <c r="P95" i="6"/>
  <c r="K95" i="6"/>
  <c r="O95" i="6" s="1"/>
  <c r="G95" i="6"/>
  <c r="K94" i="6"/>
  <c r="O94" i="6" s="1"/>
  <c r="G94" i="6"/>
  <c r="K93" i="6"/>
  <c r="O93" i="6" s="1"/>
  <c r="G93" i="6"/>
  <c r="P93" i="6" s="1"/>
  <c r="P92" i="6"/>
  <c r="O92" i="6"/>
  <c r="G92" i="6"/>
  <c r="P91" i="6"/>
  <c r="O91" i="6"/>
  <c r="G91" i="6"/>
  <c r="G90" i="6"/>
  <c r="P89" i="6"/>
  <c r="O89" i="6"/>
  <c r="J89" i="6" s="1"/>
  <c r="G89" i="6"/>
  <c r="N88" i="6"/>
  <c r="M88" i="6"/>
  <c r="L88" i="6"/>
  <c r="I88" i="6"/>
  <c r="H88" i="6"/>
  <c r="F88" i="6"/>
  <c r="E88" i="6"/>
  <c r="D88" i="6"/>
  <c r="C88" i="6"/>
  <c r="O87" i="6"/>
  <c r="J87" i="6" s="1"/>
  <c r="G87" i="6"/>
  <c r="O86" i="6"/>
  <c r="Q86" i="6" s="1"/>
  <c r="G86" i="6"/>
  <c r="P86" i="6" s="1"/>
  <c r="I85" i="6"/>
  <c r="O85" i="6" s="1"/>
  <c r="Q85" i="6" s="1"/>
  <c r="H85" i="6"/>
  <c r="G85" i="6"/>
  <c r="P84" i="6"/>
  <c r="O84" i="6"/>
  <c r="K84" i="6"/>
  <c r="G84" i="6"/>
  <c r="K83" i="6"/>
  <c r="O83" i="6" s="1"/>
  <c r="Q83" i="6" s="1"/>
  <c r="G83" i="6"/>
  <c r="P83" i="6" s="1"/>
  <c r="O82" i="6"/>
  <c r="G82" i="6"/>
  <c r="P82" i="6" s="1"/>
  <c r="Q81" i="6"/>
  <c r="P81" i="6"/>
  <c r="O81" i="6"/>
  <c r="K81" i="6"/>
  <c r="J81" i="6"/>
  <c r="G81" i="6"/>
  <c r="P80" i="6"/>
  <c r="K80" i="6"/>
  <c r="O80" i="6" s="1"/>
  <c r="G80" i="6"/>
  <c r="O79" i="6"/>
  <c r="G79" i="6"/>
  <c r="O78" i="6"/>
  <c r="G78" i="6"/>
  <c r="N77" i="6"/>
  <c r="M77" i="6"/>
  <c r="L77" i="6"/>
  <c r="I77" i="6"/>
  <c r="F77" i="6"/>
  <c r="E77" i="6"/>
  <c r="D77" i="6"/>
  <c r="C77" i="6"/>
  <c r="P76" i="6"/>
  <c r="O76" i="6"/>
  <c r="J76" i="6" s="1"/>
  <c r="J75" i="6" s="1"/>
  <c r="G76" i="6"/>
  <c r="N75" i="6"/>
  <c r="N67" i="6" s="1"/>
  <c r="M75" i="6"/>
  <c r="L75" i="6"/>
  <c r="K75" i="6"/>
  <c r="I75" i="6"/>
  <c r="H75" i="6"/>
  <c r="F75" i="6"/>
  <c r="E75" i="6"/>
  <c r="G75" i="6" s="1"/>
  <c r="P75" i="6" s="1"/>
  <c r="D75" i="6"/>
  <c r="C75" i="6"/>
  <c r="O74" i="6"/>
  <c r="G74" i="6"/>
  <c r="P74" i="6" s="1"/>
  <c r="O73" i="6"/>
  <c r="G73" i="6"/>
  <c r="P73" i="6" s="1"/>
  <c r="K72" i="6"/>
  <c r="O72" i="6" s="1"/>
  <c r="G72" i="6"/>
  <c r="P71" i="6"/>
  <c r="O71" i="6"/>
  <c r="G71" i="6"/>
  <c r="O70" i="6"/>
  <c r="G70" i="6"/>
  <c r="P70" i="6" s="1"/>
  <c r="O69" i="6"/>
  <c r="G69" i="6"/>
  <c r="N68" i="6"/>
  <c r="M68" i="6"/>
  <c r="L68" i="6"/>
  <c r="K68" i="6"/>
  <c r="I68" i="6"/>
  <c r="H68" i="6"/>
  <c r="F68" i="6"/>
  <c r="E68" i="6"/>
  <c r="D68" i="6"/>
  <c r="D67" i="6" s="1"/>
  <c r="C68" i="6"/>
  <c r="C67" i="6" s="1"/>
  <c r="P65" i="6"/>
  <c r="G65" i="6"/>
  <c r="N64" i="6"/>
  <c r="M64" i="6"/>
  <c r="L64" i="6"/>
  <c r="I64" i="6"/>
  <c r="H64" i="6"/>
  <c r="F64" i="6"/>
  <c r="E64" i="6"/>
  <c r="D64" i="6"/>
  <c r="G64" i="6" s="1"/>
  <c r="P64" i="6" s="1"/>
  <c r="C64" i="6"/>
  <c r="I63" i="6"/>
  <c r="I62" i="6" s="1"/>
  <c r="H63" i="6"/>
  <c r="G63" i="6"/>
  <c r="N62" i="6"/>
  <c r="M62" i="6"/>
  <c r="L62" i="6"/>
  <c r="F62" i="6"/>
  <c r="E62" i="6"/>
  <c r="D62" i="6"/>
  <c r="C62" i="6"/>
  <c r="G62" i="6" s="1"/>
  <c r="P61" i="6"/>
  <c r="K61" i="6"/>
  <c r="O61" i="6" s="1"/>
  <c r="G61" i="6"/>
  <c r="O60" i="6"/>
  <c r="N60" i="6"/>
  <c r="M60" i="6"/>
  <c r="L60" i="6"/>
  <c r="K60" i="6"/>
  <c r="I60" i="6"/>
  <c r="H60" i="6"/>
  <c r="F60" i="6"/>
  <c r="G60" i="6" s="1"/>
  <c r="P60" i="6" s="1"/>
  <c r="E60" i="6"/>
  <c r="D60" i="6"/>
  <c r="C60" i="6"/>
  <c r="K59" i="6"/>
  <c r="O59" i="6" s="1"/>
  <c r="G59" i="6"/>
  <c r="P59" i="6" s="1"/>
  <c r="Q58" i="6"/>
  <c r="P58" i="6"/>
  <c r="K58" i="6"/>
  <c r="O58" i="6" s="1"/>
  <c r="J58" i="6" s="1"/>
  <c r="G58" i="6"/>
  <c r="P57" i="6"/>
  <c r="K57" i="6"/>
  <c r="O57" i="6" s="1"/>
  <c r="G57" i="6"/>
  <c r="K56" i="6"/>
  <c r="O56" i="6" s="1"/>
  <c r="Q56" i="6" s="1"/>
  <c r="J56" i="6"/>
  <c r="G56" i="6"/>
  <c r="P56" i="6" s="1"/>
  <c r="N55" i="6"/>
  <c r="M55" i="6"/>
  <c r="L55" i="6"/>
  <c r="I55" i="6"/>
  <c r="H55" i="6"/>
  <c r="G55" i="6"/>
  <c r="F55" i="6"/>
  <c r="E55" i="6"/>
  <c r="D55" i="6"/>
  <c r="C55" i="6"/>
  <c r="O54" i="6"/>
  <c r="G54" i="6"/>
  <c r="P54" i="6" s="1"/>
  <c r="Q53" i="6"/>
  <c r="O53" i="6"/>
  <c r="K53" i="6"/>
  <c r="G53" i="6"/>
  <c r="P53" i="6" s="1"/>
  <c r="P52" i="6"/>
  <c r="K52" i="6"/>
  <c r="O52" i="6" s="1"/>
  <c r="G52" i="6"/>
  <c r="O51" i="6"/>
  <c r="G51" i="6"/>
  <c r="P51" i="6" s="1"/>
  <c r="O50" i="6"/>
  <c r="J50" i="6" s="1"/>
  <c r="G50" i="6"/>
  <c r="P50" i="6" s="1"/>
  <c r="P49" i="6"/>
  <c r="O49" i="6"/>
  <c r="G49" i="6"/>
  <c r="P48" i="6"/>
  <c r="K48" i="6"/>
  <c r="O48" i="6" s="1"/>
  <c r="Q48" i="6" s="1"/>
  <c r="J48" i="6"/>
  <c r="G48" i="6"/>
  <c r="P47" i="6"/>
  <c r="O47" i="6"/>
  <c r="G47" i="6"/>
  <c r="K46" i="6"/>
  <c r="O46" i="6" s="1"/>
  <c r="G46" i="6"/>
  <c r="N45" i="6"/>
  <c r="M45" i="6"/>
  <c r="L45" i="6"/>
  <c r="I45" i="6"/>
  <c r="H45" i="6"/>
  <c r="F45" i="6"/>
  <c r="E45" i="6"/>
  <c r="D45" i="6"/>
  <c r="C45" i="6"/>
  <c r="P44" i="6"/>
  <c r="O44" i="6"/>
  <c r="J44" i="6" s="1"/>
  <c r="G44" i="6"/>
  <c r="P43" i="6"/>
  <c r="O43" i="6"/>
  <c r="Q43" i="6" s="1"/>
  <c r="G43" i="6"/>
  <c r="K42" i="6"/>
  <c r="O42" i="6" s="1"/>
  <c r="G42" i="6"/>
  <c r="P42" i="6" s="1"/>
  <c r="P41" i="6"/>
  <c r="K41" i="6"/>
  <c r="O41" i="6" s="1"/>
  <c r="J41" i="6" s="1"/>
  <c r="G41" i="6"/>
  <c r="P40" i="6"/>
  <c r="K40" i="6"/>
  <c r="O40" i="6" s="1"/>
  <c r="G40" i="6"/>
  <c r="K39" i="6"/>
  <c r="O39" i="6" s="1"/>
  <c r="G39" i="6"/>
  <c r="P39" i="6" s="1"/>
  <c r="K38" i="6"/>
  <c r="O38" i="6" s="1"/>
  <c r="G38" i="6"/>
  <c r="P38" i="6" s="1"/>
  <c r="O37" i="6"/>
  <c r="G37" i="6"/>
  <c r="P37" i="6" s="1"/>
  <c r="P36" i="6"/>
  <c r="O36" i="6"/>
  <c r="J36" i="6" s="1"/>
  <c r="G36" i="6"/>
  <c r="N35" i="6"/>
  <c r="N34" i="6" s="1"/>
  <c r="N32" i="6" s="1"/>
  <c r="M35" i="6"/>
  <c r="L35" i="6"/>
  <c r="I35" i="6"/>
  <c r="H35" i="6"/>
  <c r="F35" i="6"/>
  <c r="E35" i="6"/>
  <c r="D35" i="6"/>
  <c r="C35" i="6"/>
  <c r="L34" i="6"/>
  <c r="K30" i="6"/>
  <c r="O30" i="6" s="1"/>
  <c r="J30" i="6" s="1"/>
  <c r="J29" i="6" s="1"/>
  <c r="J28" i="6" s="1"/>
  <c r="G30" i="6"/>
  <c r="N29" i="6"/>
  <c r="N28" i="6" s="1"/>
  <c r="M29" i="6"/>
  <c r="L29" i="6"/>
  <c r="K29" i="6"/>
  <c r="K28" i="6" s="1"/>
  <c r="I29" i="6"/>
  <c r="I28" i="6" s="1"/>
  <c r="H29" i="6"/>
  <c r="H28" i="6" s="1"/>
  <c r="F29" i="6"/>
  <c r="G29" i="6" s="1"/>
  <c r="E29" i="6"/>
  <c r="D29" i="6"/>
  <c r="C29" i="6"/>
  <c r="C28" i="6" s="1"/>
  <c r="M28" i="6"/>
  <c r="L28" i="6"/>
  <c r="F28" i="6"/>
  <c r="E28" i="6"/>
  <c r="G28" i="6" s="1"/>
  <c r="P29" i="6" s="1"/>
  <c r="D28" i="6"/>
  <c r="O26" i="6"/>
  <c r="J26" i="6" s="1"/>
  <c r="G26" i="6"/>
  <c r="G25" i="6"/>
  <c r="P25" i="6" s="1"/>
  <c r="O24" i="6"/>
  <c r="J24" i="6"/>
  <c r="G24" i="6"/>
  <c r="N23" i="6"/>
  <c r="N22" i="6" s="1"/>
  <c r="M23" i="6"/>
  <c r="M22" i="6" s="1"/>
  <c r="L23" i="6"/>
  <c r="I23" i="6"/>
  <c r="H23" i="6"/>
  <c r="H22" i="6" s="1"/>
  <c r="F23" i="6"/>
  <c r="F22" i="6" s="1"/>
  <c r="E23" i="6"/>
  <c r="E22" i="6" s="1"/>
  <c r="D23" i="6"/>
  <c r="D22" i="6" s="1"/>
  <c r="C23" i="6"/>
  <c r="L22" i="6"/>
  <c r="I22" i="6"/>
  <c r="C22" i="6"/>
  <c r="G20" i="6"/>
  <c r="O19" i="6"/>
  <c r="G19" i="6"/>
  <c r="P20" i="6" s="1"/>
  <c r="M18" i="6"/>
  <c r="L18" i="6"/>
  <c r="I18" i="6"/>
  <c r="I17" i="6" s="1"/>
  <c r="H18" i="6"/>
  <c r="E18" i="6"/>
  <c r="G18" i="6" s="1"/>
  <c r="D18" i="6"/>
  <c r="C18" i="6"/>
  <c r="M17" i="6"/>
  <c r="L17" i="6"/>
  <c r="D17" i="6"/>
  <c r="C17" i="6"/>
  <c r="O15" i="6"/>
  <c r="Q15" i="6" s="1"/>
  <c r="G15" i="6"/>
  <c r="P15" i="6" s="1"/>
  <c r="M14" i="6"/>
  <c r="L14" i="6"/>
  <c r="K14" i="6"/>
  <c r="K13" i="6" s="1"/>
  <c r="O13" i="6" s="1"/>
  <c r="Q13" i="6" s="1"/>
  <c r="I14" i="6"/>
  <c r="I13" i="6" s="1"/>
  <c r="H14" i="6"/>
  <c r="H13" i="6" s="1"/>
  <c r="G14" i="6"/>
  <c r="E14" i="6"/>
  <c r="D14" i="6"/>
  <c r="C14" i="6"/>
  <c r="N13" i="6"/>
  <c r="M13" i="6"/>
  <c r="L13" i="6"/>
  <c r="G13" i="6"/>
  <c r="F13" i="6"/>
  <c r="E13" i="6"/>
  <c r="D13" i="6"/>
  <c r="C13" i="6"/>
  <c r="O11" i="6"/>
  <c r="G11" i="6"/>
  <c r="P11" i="6" s="1"/>
  <c r="M10" i="6"/>
  <c r="M9" i="6" s="1"/>
  <c r="L10" i="6"/>
  <c r="L9" i="6" s="1"/>
  <c r="I10" i="6"/>
  <c r="H10" i="6"/>
  <c r="P10" i="6" s="1"/>
  <c r="E10" i="6"/>
  <c r="E9" i="6" s="1"/>
  <c r="D10" i="6"/>
  <c r="D9" i="6" s="1"/>
  <c r="D7" i="6" s="1"/>
  <c r="C10" i="6"/>
  <c r="G10" i="6" s="1"/>
  <c r="N9" i="6"/>
  <c r="I9" i="6"/>
  <c r="H9" i="6"/>
  <c r="F9" i="6"/>
  <c r="F7" i="6"/>
  <c r="J118" i="6" l="1"/>
  <c r="M34" i="6"/>
  <c r="M7" i="6"/>
  <c r="C167" i="6"/>
  <c r="H167" i="6"/>
  <c r="I167" i="6"/>
  <c r="K167" i="6"/>
  <c r="K154" i="6" s="1"/>
  <c r="K183" i="6" s="1"/>
  <c r="I154" i="6"/>
  <c r="I183" i="6" s="1"/>
  <c r="O140" i="6"/>
  <c r="Q140" i="6" s="1"/>
  <c r="L67" i="6"/>
  <c r="L32" i="6" s="1"/>
  <c r="M67" i="6"/>
  <c r="M32" i="6" s="1"/>
  <c r="M152" i="6" s="1"/>
  <c r="O116" i="6"/>
  <c r="Q116" i="6" s="1"/>
  <c r="Q110" i="6"/>
  <c r="Q50" i="6"/>
  <c r="Q44" i="6"/>
  <c r="Q36" i="6"/>
  <c r="J86" i="6"/>
  <c r="O14" i="6"/>
  <c r="Q14" i="6"/>
  <c r="J57" i="6"/>
  <c r="Q57" i="6"/>
  <c r="Q38" i="6"/>
  <c r="J38" i="6"/>
  <c r="G67" i="6"/>
  <c r="N7" i="6"/>
  <c r="J40" i="6"/>
  <c r="Q40" i="6"/>
  <c r="Q95" i="6"/>
  <c r="J95" i="6"/>
  <c r="O28" i="6"/>
  <c r="Q28" i="6" s="1"/>
  <c r="J52" i="6"/>
  <c r="Q52" i="6"/>
  <c r="H34" i="6"/>
  <c r="J71" i="6"/>
  <c r="Q71" i="6"/>
  <c r="Q121" i="6"/>
  <c r="J121" i="6"/>
  <c r="Q147" i="6"/>
  <c r="P147" i="6"/>
  <c r="H7" i="6"/>
  <c r="J80" i="6"/>
  <c r="Q80" i="6"/>
  <c r="J49" i="6"/>
  <c r="Q49" i="6"/>
  <c r="Q60" i="6"/>
  <c r="Q69" i="6"/>
  <c r="O68" i="6"/>
  <c r="Q68" i="6" s="1"/>
  <c r="J69" i="6"/>
  <c r="Q105" i="6"/>
  <c r="J105" i="6"/>
  <c r="P13" i="6"/>
  <c r="O29" i="6"/>
  <c r="Q29" i="6" s="1"/>
  <c r="J39" i="6"/>
  <c r="P55" i="6"/>
  <c r="O75" i="6"/>
  <c r="Q75" i="6" s="1"/>
  <c r="J84" i="6"/>
  <c r="Q84" i="6"/>
  <c r="J111" i="6"/>
  <c r="Q111" i="6"/>
  <c r="P111" i="6"/>
  <c r="G35" i="6"/>
  <c r="P35" i="6" s="1"/>
  <c r="D34" i="6"/>
  <c r="D32" i="6" s="1"/>
  <c r="Q39" i="6"/>
  <c r="F67" i="6"/>
  <c r="J114" i="6"/>
  <c r="Q114" i="6"/>
  <c r="E34" i="6"/>
  <c r="E32" i="6" s="1"/>
  <c r="P46" i="6"/>
  <c r="G45" i="6"/>
  <c r="P45" i="6" s="1"/>
  <c r="J59" i="6"/>
  <c r="Q61" i="6"/>
  <c r="J61" i="6"/>
  <c r="J60" i="6" s="1"/>
  <c r="Q109" i="6"/>
  <c r="J160" i="6"/>
  <c r="Q42" i="6"/>
  <c r="J42" i="6"/>
  <c r="J46" i="6"/>
  <c r="J45" i="6" s="1"/>
  <c r="Q79" i="6"/>
  <c r="P79" i="6"/>
  <c r="Q160" i="6"/>
  <c r="K10" i="6"/>
  <c r="G23" i="6"/>
  <c r="P24" i="6" s="1"/>
  <c r="P30" i="6"/>
  <c r="O45" i="6"/>
  <c r="Q46" i="6"/>
  <c r="P63" i="6"/>
  <c r="H62" i="6"/>
  <c r="P62" i="6" s="1"/>
  <c r="K77" i="6"/>
  <c r="J79" i="6"/>
  <c r="O117" i="6"/>
  <c r="E154" i="6"/>
  <c r="E183" i="6" s="1"/>
  <c r="Q47" i="6"/>
  <c r="J47" i="6"/>
  <c r="J72" i="6"/>
  <c r="P72" i="6"/>
  <c r="Q99" i="6"/>
  <c r="J99" i="6"/>
  <c r="Q72" i="6"/>
  <c r="I7" i="6"/>
  <c r="I152" i="6" s="1"/>
  <c r="O20" i="6"/>
  <c r="K18" i="6"/>
  <c r="O25" i="6"/>
  <c r="K23" i="6"/>
  <c r="J37" i="6"/>
  <c r="J54" i="6"/>
  <c r="J109" i="6"/>
  <c r="Q37" i="6"/>
  <c r="L7" i="6"/>
  <c r="E17" i="6"/>
  <c r="E7" i="6" s="1"/>
  <c r="E152" i="6" s="1"/>
  <c r="E197" i="6" s="1"/>
  <c r="P26" i="6"/>
  <c r="J43" i="6"/>
  <c r="K45" i="6"/>
  <c r="J51" i="6"/>
  <c r="Q74" i="6"/>
  <c r="J74" i="6"/>
  <c r="Q76" i="6"/>
  <c r="Q91" i="6"/>
  <c r="J91" i="6"/>
  <c r="Q119" i="6"/>
  <c r="H137" i="6"/>
  <c r="P140" i="6"/>
  <c r="J141" i="6"/>
  <c r="J140" i="6" s="1"/>
  <c r="J139" i="6" s="1"/>
  <c r="Q141" i="6"/>
  <c r="C154" i="6"/>
  <c r="C183" i="6" s="1"/>
  <c r="G156" i="6"/>
  <c r="J157" i="6"/>
  <c r="J156" i="6" s="1"/>
  <c r="J165" i="6"/>
  <c r="J164" i="6" s="1"/>
  <c r="J163" i="6" s="1"/>
  <c r="D152" i="6"/>
  <c r="J55" i="6"/>
  <c r="J102" i="6"/>
  <c r="Q102" i="6"/>
  <c r="Q108" i="6"/>
  <c r="J108" i="6"/>
  <c r="J97" i="6"/>
  <c r="J11" i="6"/>
  <c r="J10" i="6" s="1"/>
  <c r="J9" i="6" s="1"/>
  <c r="J15" i="6"/>
  <c r="J14" i="6" s="1"/>
  <c r="J13" i="6" s="1"/>
  <c r="Q41" i="6"/>
  <c r="J125" i="6"/>
  <c r="G124" i="6"/>
  <c r="P124" i="6" s="1"/>
  <c r="Q125" i="6"/>
  <c r="P125" i="6"/>
  <c r="O180" i="6"/>
  <c r="Q180" i="6" s="1"/>
  <c r="K179" i="6"/>
  <c r="O179" i="6" s="1"/>
  <c r="Q179" i="6" s="1"/>
  <c r="Q11" i="6"/>
  <c r="P28" i="6"/>
  <c r="Q54" i="6"/>
  <c r="Q78" i="6"/>
  <c r="O77" i="6"/>
  <c r="Q77" i="6" s="1"/>
  <c r="J78" i="6"/>
  <c r="Q97" i="6"/>
  <c r="G22" i="6"/>
  <c r="P23" i="6" s="1"/>
  <c r="F34" i="6"/>
  <c r="F32" i="6" s="1"/>
  <c r="F152" i="6" s="1"/>
  <c r="F197" i="6" s="1"/>
  <c r="Q59" i="6"/>
  <c r="Q73" i="6"/>
  <c r="J73" i="6"/>
  <c r="Q82" i="6"/>
  <c r="J82" i="6"/>
  <c r="J93" i="6"/>
  <c r="Q93" i="6"/>
  <c r="Q106" i="6"/>
  <c r="P14" i="6"/>
  <c r="P19" i="6"/>
  <c r="H17" i="6"/>
  <c r="C34" i="6"/>
  <c r="Q51" i="6"/>
  <c r="J113" i="6"/>
  <c r="I137" i="6"/>
  <c r="H154" i="6"/>
  <c r="Q163" i="6"/>
  <c r="G193" i="6"/>
  <c r="G191" i="6" s="1"/>
  <c r="J19" i="6"/>
  <c r="P164" i="6"/>
  <c r="H163" i="6"/>
  <c r="P163" i="6" s="1"/>
  <c r="C9" i="6"/>
  <c r="K55" i="6"/>
  <c r="O55" i="6" s="1"/>
  <c r="Q55" i="6" s="1"/>
  <c r="G77" i="6"/>
  <c r="P78" i="6"/>
  <c r="P94" i="6"/>
  <c r="J94" i="6"/>
  <c r="J107" i="6"/>
  <c r="Q107" i="6"/>
  <c r="O135" i="6"/>
  <c r="P180" i="6"/>
  <c r="J181" i="6"/>
  <c r="J180" i="6" s="1"/>
  <c r="J179" i="6" s="1"/>
  <c r="O193" i="6"/>
  <c r="O191" i="6" s="1"/>
  <c r="O194" i="6"/>
  <c r="O188" i="6"/>
  <c r="Q188" i="6" s="1"/>
  <c r="K187" i="6"/>
  <c r="P22" i="6"/>
  <c r="J70" i="6"/>
  <c r="L173" i="6"/>
  <c r="L171" i="6" s="1"/>
  <c r="O174" i="6"/>
  <c r="G188" i="6"/>
  <c r="P188" i="6" s="1"/>
  <c r="C187" i="6"/>
  <c r="Q19" i="6"/>
  <c r="I34" i="6"/>
  <c r="I32" i="6" s="1"/>
  <c r="K35" i="6"/>
  <c r="J53" i="6"/>
  <c r="K63" i="6"/>
  <c r="K64" i="6"/>
  <c r="O64" i="6" s="1"/>
  <c r="Q64" i="6" s="1"/>
  <c r="O65" i="6"/>
  <c r="G68" i="6"/>
  <c r="P68" i="6" s="1"/>
  <c r="P69" i="6"/>
  <c r="Q70" i="6"/>
  <c r="P85" i="6"/>
  <c r="H77" i="6"/>
  <c r="Q89" i="6"/>
  <c r="Q100" i="6"/>
  <c r="J103" i="6"/>
  <c r="J112" i="6"/>
  <c r="Q123" i="6"/>
  <c r="F137" i="6"/>
  <c r="C137" i="6"/>
  <c r="E137" i="6"/>
  <c r="G148" i="6"/>
  <c r="Q181" i="6"/>
  <c r="G194" i="6"/>
  <c r="J85" i="6"/>
  <c r="P90" i="6"/>
  <c r="G88" i="6"/>
  <c r="P88" i="6" s="1"/>
  <c r="J92" i="6"/>
  <c r="Q92" i="6"/>
  <c r="Q96" i="6"/>
  <c r="Q112" i="6"/>
  <c r="Q122" i="6"/>
  <c r="O126" i="6"/>
  <c r="K124" i="6"/>
  <c r="Q131" i="6"/>
  <c r="G139" i="6"/>
  <c r="K144" i="6"/>
  <c r="O145" i="6"/>
  <c r="P148" i="6"/>
  <c r="J149" i="6"/>
  <c r="O148" i="6"/>
  <c r="Q148" i="6" s="1"/>
  <c r="O90" i="6"/>
  <c r="K88" i="6"/>
  <c r="G143" i="6"/>
  <c r="P143" i="6" s="1"/>
  <c r="E67" i="6"/>
  <c r="Q94" i="6"/>
  <c r="J104" i="6"/>
  <c r="P116" i="6"/>
  <c r="J120" i="6"/>
  <c r="N139" i="6"/>
  <c r="N137" i="6" s="1"/>
  <c r="O150" i="6"/>
  <c r="G157" i="6"/>
  <c r="Q164" i="6"/>
  <c r="J176" i="6"/>
  <c r="J175" i="6" s="1"/>
  <c r="Q98" i="6"/>
  <c r="Q104" i="6"/>
  <c r="G144" i="6"/>
  <c r="P144" i="6" s="1"/>
  <c r="M154" i="6"/>
  <c r="M183" i="6" s="1"/>
  <c r="D173" i="6"/>
  <c r="G174" i="6"/>
  <c r="Q176" i="6"/>
  <c r="M197" i="6" l="1"/>
  <c r="I197" i="6"/>
  <c r="L152" i="6"/>
  <c r="J35" i="6"/>
  <c r="J68" i="6"/>
  <c r="J77" i="6"/>
  <c r="K67" i="6"/>
  <c r="O67" i="6" s="1"/>
  <c r="Q67" i="6" s="1"/>
  <c r="J126" i="6"/>
  <c r="J124" i="6" s="1"/>
  <c r="O124" i="6"/>
  <c r="Q124" i="6" s="1"/>
  <c r="Q135" i="6"/>
  <c r="J135" i="6"/>
  <c r="J134" i="6" s="1"/>
  <c r="J133" i="6" s="1"/>
  <c r="G173" i="6"/>
  <c r="D171" i="6"/>
  <c r="O144" i="6"/>
  <c r="Q144" i="6" s="1"/>
  <c r="K143" i="6"/>
  <c r="C185" i="6"/>
  <c r="G187" i="6"/>
  <c r="C7" i="6"/>
  <c r="G9" i="6"/>
  <c r="P9" i="6" s="1"/>
  <c r="P156" i="6"/>
  <c r="G17" i="6"/>
  <c r="J25" i="6"/>
  <c r="J23" i="6" s="1"/>
  <c r="J22" i="6" s="1"/>
  <c r="Q25" i="6"/>
  <c r="Q90" i="6"/>
  <c r="J90" i="6"/>
  <c r="J88" i="6" s="1"/>
  <c r="O88" i="6"/>
  <c r="Q88" i="6" s="1"/>
  <c r="O63" i="6"/>
  <c r="K62" i="6"/>
  <c r="O62" i="6" s="1"/>
  <c r="Q62" i="6" s="1"/>
  <c r="C32" i="6"/>
  <c r="G32" i="6" s="1"/>
  <c r="G34" i="6"/>
  <c r="Q117" i="6"/>
  <c r="J117" i="6"/>
  <c r="J116" i="6" s="1"/>
  <c r="K34" i="6"/>
  <c r="O35" i="6"/>
  <c r="Q35" i="6" s="1"/>
  <c r="O139" i="6"/>
  <c r="P17" i="6"/>
  <c r="P18" i="6"/>
  <c r="N152" i="6"/>
  <c r="N197" i="6" s="1"/>
  <c r="Q145" i="6"/>
  <c r="J145" i="6"/>
  <c r="J144" i="6" s="1"/>
  <c r="J143" i="6" s="1"/>
  <c r="Q157" i="6"/>
  <c r="P157" i="6"/>
  <c r="J65" i="6"/>
  <c r="J64" i="6" s="1"/>
  <c r="Q65" i="6"/>
  <c r="O18" i="6"/>
  <c r="Q18" i="6" s="1"/>
  <c r="K17" i="6"/>
  <c r="O17" i="6" s="1"/>
  <c r="P77" i="6"/>
  <c r="H67" i="6"/>
  <c r="P67" i="6" s="1"/>
  <c r="O173" i="6"/>
  <c r="H32" i="6"/>
  <c r="P32" i="6" s="1"/>
  <c r="P34" i="6"/>
  <c r="O10" i="6"/>
  <c r="Q10" i="6" s="1"/>
  <c r="K9" i="6"/>
  <c r="Q156" i="6"/>
  <c r="K185" i="6"/>
  <c r="O187" i="6"/>
  <c r="H183" i="6"/>
  <c r="K22" i="6"/>
  <c r="O22" i="6" s="1"/>
  <c r="Q22" i="6" s="1"/>
  <c r="O23" i="6"/>
  <c r="Q23" i="6" s="1"/>
  <c r="Q150" i="6"/>
  <c r="J150" i="6"/>
  <c r="J148" i="6" s="1"/>
  <c r="J147" i="6" s="1"/>
  <c r="G137" i="6"/>
  <c r="P137" i="6" s="1"/>
  <c r="J174" i="6"/>
  <c r="J173" i="6" s="1"/>
  <c r="P139" i="6"/>
  <c r="J20" i="6"/>
  <c r="J18" i="6" s="1"/>
  <c r="J17" i="6" s="1"/>
  <c r="Q20" i="6"/>
  <c r="Q45" i="6"/>
  <c r="J137" i="6" l="1"/>
  <c r="J7" i="6"/>
  <c r="J67" i="6"/>
  <c r="O143" i="6"/>
  <c r="Q143" i="6" s="1"/>
  <c r="K137" i="6"/>
  <c r="K7" i="6"/>
  <c r="T7" i="6" s="1"/>
  <c r="O9" i="6"/>
  <c r="Q9" i="6" s="1"/>
  <c r="K32" i="6"/>
  <c r="O32" i="6" s="1"/>
  <c r="Q32" i="6" s="1"/>
  <c r="O34" i="6"/>
  <c r="Q34" i="6" s="1"/>
  <c r="D170" i="6"/>
  <c r="G171" i="6"/>
  <c r="P171" i="6" s="1"/>
  <c r="H152" i="6"/>
  <c r="G185" i="6"/>
  <c r="P185" i="6" s="1"/>
  <c r="P187" i="6"/>
  <c r="Q17" i="6"/>
  <c r="Q63" i="6"/>
  <c r="J63" i="6"/>
  <c r="J62" i="6" s="1"/>
  <c r="J34" i="6" s="1"/>
  <c r="C152" i="6"/>
  <c r="C197" i="6" s="1"/>
  <c r="G7" i="6"/>
  <c r="Q187" i="6"/>
  <c r="O185" i="6"/>
  <c r="Q185" i="6" s="1"/>
  <c r="L170" i="6"/>
  <c r="O171" i="6"/>
  <c r="Q139" i="6"/>
  <c r="O137" i="6" l="1"/>
  <c r="Q137" i="6" s="1"/>
  <c r="J32" i="6"/>
  <c r="J152" i="6" s="1"/>
  <c r="G170" i="6"/>
  <c r="P170" i="6" s="1"/>
  <c r="D169" i="6"/>
  <c r="O170" i="6"/>
  <c r="L169" i="6"/>
  <c r="G152" i="6"/>
  <c r="P7" i="6"/>
  <c r="J171" i="6"/>
  <c r="Q171" i="6"/>
  <c r="K152" i="6"/>
  <c r="K197" i="6" s="1"/>
  <c r="O7" i="6"/>
  <c r="H197" i="6"/>
  <c r="P152" i="6" l="1"/>
  <c r="O152" i="6"/>
  <c r="Q7" i="6"/>
  <c r="G169" i="6"/>
  <c r="D168" i="6"/>
  <c r="D167" i="6" s="1"/>
  <c r="L168" i="6"/>
  <c r="L167" i="6" s="1"/>
  <c r="O169" i="6"/>
  <c r="J170" i="6"/>
  <c r="Q170" i="6"/>
  <c r="L154" i="6" l="1"/>
  <c r="L183" i="6" s="1"/>
  <c r="L197" i="6" s="1"/>
  <c r="O167" i="6"/>
  <c r="G167" i="6"/>
  <c r="D154" i="6"/>
  <c r="D183" i="6" s="1"/>
  <c r="D197" i="6" s="1"/>
  <c r="G168" i="6"/>
  <c r="P168" i="6" s="1"/>
  <c r="P169" i="6"/>
  <c r="Q152" i="6"/>
  <c r="J169" i="6"/>
  <c r="J168" i="6" s="1"/>
  <c r="J167" i="6" s="1"/>
  <c r="J154" i="6" s="1"/>
  <c r="J183" i="6" s="1"/>
  <c r="Q169" i="6"/>
  <c r="O168" i="6"/>
  <c r="Q168" i="6" l="1"/>
  <c r="Q167" i="6"/>
  <c r="O154" i="6"/>
  <c r="P167" i="6"/>
  <c r="G154" i="6"/>
  <c r="G183" i="6" l="1"/>
  <c r="P154" i="6"/>
  <c r="Q154" i="6"/>
  <c r="O183" i="6"/>
  <c r="Q183" i="6" l="1"/>
  <c r="O197" i="6"/>
  <c r="P183" i="6"/>
  <c r="G197" i="6"/>
  <c r="P197" i="6" s="1"/>
  <c r="Q197" i="6" l="1"/>
  <c r="J197" i="6"/>
</calcChain>
</file>

<file path=xl/comments1.xml><?xml version="1.0" encoding="utf-8"?>
<comments xmlns="http://schemas.openxmlformats.org/spreadsheetml/2006/main">
  <authors>
    <author>Author</author>
  </authors>
  <commentList>
    <comment ref="R4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OSTALI PRIHODI</t>
        </r>
      </text>
    </comment>
    <comment ref="R78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veterinarstvo i poljoprivreda</t>
        </r>
      </text>
    </comment>
    <comment ref="R87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vodeni prevoz</t>
        </r>
      </text>
    </comment>
    <comment ref="R100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nesreće</t>
        </r>
      </text>
    </comment>
    <comment ref="R125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neplanirane uplate</t>
        </r>
      </text>
    </comment>
  </commentList>
</comments>
</file>

<file path=xl/sharedStrings.xml><?xml version="1.0" encoding="utf-8"?>
<sst xmlns="http://schemas.openxmlformats.org/spreadsheetml/2006/main" count="230" uniqueCount="168">
  <si>
    <t>Član 2.</t>
  </si>
  <si>
    <t>Prihodi, primici i finansiranje</t>
  </si>
  <si>
    <t>Ekonomski kod</t>
  </si>
  <si>
    <t>Opis ekonomskog koda</t>
  </si>
  <si>
    <t xml:space="preserve">Povećanje/  Smanjenje Budžeta </t>
  </si>
  <si>
    <t>Indeks %</t>
  </si>
  <si>
    <t>UKUPNO</t>
  </si>
  <si>
    <t>1</t>
  </si>
  <si>
    <t>2</t>
  </si>
  <si>
    <t>11=4/3</t>
  </si>
  <si>
    <t>12=10/3</t>
  </si>
  <si>
    <t>71</t>
  </si>
  <si>
    <t>PRIHODI OD POREZA</t>
  </si>
  <si>
    <t>Porezi na dobit pojedinaca i preduzeća</t>
  </si>
  <si>
    <t xml:space="preserve">Porez na dobit banaka i dr. fin. org. druš. za osig. I reos. imovin. i lica, pr. lica iz obl. el. poš. i tel.   </t>
  </si>
  <si>
    <t xml:space="preserve">Prihodi od indirektnih poreza koji pripadaju Federaciji </t>
  </si>
  <si>
    <t>Prihodi od indirektnih poreza na ime finansiranja relevantnog duga</t>
  </si>
  <si>
    <t>Ostali porezi</t>
  </si>
  <si>
    <t>Poseban porez na plaću za zaštitu od prirodnih i drugih nesreća (zaostale obaveze)</t>
  </si>
  <si>
    <t>Poseban porez za zaštitu od prirodnih i drugih nesreća po osnovu ugovora o djelu i povremenih i privremenih poslova (zaostale obaveze)</t>
  </si>
  <si>
    <t>Prihodi po osnovu zaostalih obaveza</t>
  </si>
  <si>
    <t>NEPOREZNI PRIHODI</t>
  </si>
  <si>
    <t>721</t>
  </si>
  <si>
    <t>Prihodi od poduzetničkih aktivnosti i imovine i prihodi od pozitivnih kursnih razlika</t>
  </si>
  <si>
    <t>Prihodi od nefinansijskih javnih preduzeća i finansijskih javnih institucija</t>
  </si>
  <si>
    <t>Prihodi od dividendi i udjela u profitu u javnim preduzećima i finansijskim institucijama</t>
  </si>
  <si>
    <t>Prihodi od davanja prava na eksploataciju naftnih resursa</t>
  </si>
  <si>
    <t>Prihodi korisnika - Civilna avijacija</t>
  </si>
  <si>
    <t>Prihodi od finansijske i nematerijalne imovine</t>
  </si>
  <si>
    <t>Prihodi od iznajmljivanja ostale nematerijalne imovine</t>
  </si>
  <si>
    <t>Povrat anuiteta od krajnjih korisnika za otplatu kredita</t>
  </si>
  <si>
    <t>Ostali prihodi od imovine</t>
  </si>
  <si>
    <t>Prihodi od kamate na depozite u banci</t>
  </si>
  <si>
    <t>721214</t>
  </si>
  <si>
    <t>Prihodi od GSM licence</t>
  </si>
  <si>
    <t>Prihodi od kamata na investirana javna sredstva</t>
  </si>
  <si>
    <t>Ostali prihodi od finansijske i nematerijalne imovine</t>
  </si>
  <si>
    <t>Prihodi od zakupa</t>
  </si>
  <si>
    <t>Prihodi ostvareni od prometa Lutrije BiH</t>
  </si>
  <si>
    <t>Prihodi ostvareni prodajom stanova</t>
  </si>
  <si>
    <t>Kamate primljene od pozajmica i učešća u kapitalu</t>
  </si>
  <si>
    <t>Kamate primljene od pozajmica Državi</t>
  </si>
  <si>
    <t>Kamate primljene od pozajmica domaćim finansijskim institucijama</t>
  </si>
  <si>
    <t>Kamate primljene od drugih domaćih pozajmica</t>
  </si>
  <si>
    <t>Prihodi od privatizacije</t>
  </si>
  <si>
    <t>Prihodi po osnovu premije i provizije za izdatu garanciju</t>
  </si>
  <si>
    <t>Naknade i takse i prihodi od pružanja javnih usluga</t>
  </si>
  <si>
    <t>Administrativne takse</t>
  </si>
  <si>
    <t>Takse za detašmane</t>
  </si>
  <si>
    <t>Federalne administrativne takse u gotovom novcu</t>
  </si>
  <si>
    <t>Putničke takse - naknade za unapređenje avioprometa u Federaciji biH</t>
  </si>
  <si>
    <t>Posebna taksa za izmirenje duga za isporuku prirodnog gasa</t>
  </si>
  <si>
    <t>Taksa za uspostavu naftnih derivata</t>
  </si>
  <si>
    <t>Sudske takse</t>
  </si>
  <si>
    <t>Ostale budžetske naknade</t>
  </si>
  <si>
    <t>Federalne takse i naknade za pokriće troškova kontrole kvalit. poljopr. proizv. u vanjskom prometu</t>
  </si>
  <si>
    <t>Nakn za pokrivanje tr i utvrđivanje zdrav. ispravnosti životnih namirnica i predm. opšte. upotrebe</t>
  </si>
  <si>
    <t xml:space="preserve">Naknade troškova branilaca po službenoj dužnosti </t>
  </si>
  <si>
    <t>Naknade ostalih troškova krivičnog postupka</t>
  </si>
  <si>
    <t>Naknade za obavljeni tehnički pregled vozila koje pripadaju Federaciji BiH</t>
  </si>
  <si>
    <t>Naknade prislinog izvršenja putem drugih lica</t>
  </si>
  <si>
    <t>Federalna naknada za obavljene obavezne kontrole</t>
  </si>
  <si>
    <t>Naknada za opće korisne funkcije šuma</t>
  </si>
  <si>
    <t>Naknade za priređivanje igara na sreću koje pripadaju Budžetu Federacije BiH</t>
  </si>
  <si>
    <t>Posebne naknade i takse</t>
  </si>
  <si>
    <t>Federalna naknada za uvjerenje o veterinarsko zdravstvenom stanju životinja iz uvoza</t>
  </si>
  <si>
    <t>Federalne naknade za obavezni zdravstveni pregled bilja u prometu</t>
  </si>
  <si>
    <t>Federalne naknade za izvršeni veterinarsko-sanitarni pregled</t>
  </si>
  <si>
    <t>Federalne naknade za izvršene veterinarsko-sanitarne preglede u zemlji</t>
  </si>
  <si>
    <t>Naknada za korištenje podataka izmjere i katastra</t>
  </si>
  <si>
    <t>Naknada za korištenje usluga premjera i katastra</t>
  </si>
  <si>
    <t>Naknada za troškove postupka distribucije bilateralnih transportnih dozvola dodijeljenih domaćim prevoznicima</t>
  </si>
  <si>
    <t xml:space="preserve">Naknade po osnovi teh pregleda građevina i po osnovi stručnih ispita </t>
  </si>
  <si>
    <t>Naknada za sigurnost plovidbe koju plaćaju strana plovila u teritorijalnim vodama BiH</t>
  </si>
  <si>
    <t xml:space="preserve">Naknade za korištenje opće korisnih funkcija šuma </t>
  </si>
  <si>
    <t>Naknada za korištenje objekata sigurnosti u unutr. i terotor. vodama BiH</t>
  </si>
  <si>
    <t>Posebna naknada za zaštitu od prirodnih i drugih nesreća gdje je osnovica zbirni iznos neto plaće za isplatu</t>
  </si>
  <si>
    <t>Naknade za izvršeni pregled zrakoplova</t>
  </si>
  <si>
    <t>Posebna naknada za zaštitu od prirodnih i drugih nesreća gdje je osnovica zbirni iznos neto primanja po osnovu dr. samostalne djelatnosti i povremenog samostalnog rada</t>
  </si>
  <si>
    <t>Naknada za vatrogasne jedinice iz premije osiguranja od autoodgovornosti za vartogasne jedinice</t>
  </si>
  <si>
    <t>Naknada iz funkcionelne premije osiguranja od autoodgovornosti za vatrogasne jedinice</t>
  </si>
  <si>
    <t>Naknada za zajedničke profesionalne vatrogasne jedinice ia premije osiguranja</t>
  </si>
  <si>
    <t>Naknada za zajedničke profesionalne vatrogasne jedinice iz funkcionalne premije</t>
  </si>
  <si>
    <t xml:space="preserve">Naknade za polaganje stručnih ispita </t>
  </si>
  <si>
    <t>Naknade za obrasce koje izdaju kapetanije</t>
  </si>
  <si>
    <t>Naknade za baždarenje čamaca</t>
  </si>
  <si>
    <t>Naknade za pregled čamaca</t>
  </si>
  <si>
    <t>Federalna naknada od izdatih licenci, uvjerenja, certifikata i ostalih stručnih publikacija</t>
  </si>
  <si>
    <t>Naknade od priređivanja igara na sreću</t>
  </si>
  <si>
    <t>Ostale naknade</t>
  </si>
  <si>
    <t>Prihodi od pružanja javnih usluga (prihodi od sopstvenih djelatnosti)</t>
  </si>
  <si>
    <t>Prihodi od pružanja usluga građanima</t>
  </si>
  <si>
    <t>Prihodi od pružanja usluga pravnim licima</t>
  </si>
  <si>
    <t>Prihodi od pružanja usluga drugima</t>
  </si>
  <si>
    <t>Prihodi od naučno istraživačkog rada</t>
  </si>
  <si>
    <t>Prihodi od pružanja usluga drugim nivoima vlasti</t>
  </si>
  <si>
    <t>Vlastiti prihodi</t>
  </si>
  <si>
    <t>Neplanirane uplate - prihodi</t>
  </si>
  <si>
    <t>Ostale neplanirane uplate</t>
  </si>
  <si>
    <t>Novčane kazne (neporeske prirode)</t>
  </si>
  <si>
    <t>Novčane kazne</t>
  </si>
  <si>
    <t>TEKUĆI TRANSFERI I DONACIJE</t>
  </si>
  <si>
    <t xml:space="preserve">Donacije  </t>
  </si>
  <si>
    <t>Donacije od fizičkih i pravnih lica za otklanjanje posljedica prirodne nesreće</t>
  </si>
  <si>
    <t>UKUPNO PRIHODI</t>
  </si>
  <si>
    <t>PRIMICI</t>
  </si>
  <si>
    <t>Kapitalni primici od prodaje stalnih sredstava</t>
  </si>
  <si>
    <t>Primici od prodaje stalnih sredstava</t>
  </si>
  <si>
    <t>Primici od prodaje prometnih vozila</t>
  </si>
  <si>
    <t>Zajmovi primljeni kroz Državu</t>
  </si>
  <si>
    <t>Primici od inostranog zaduživanja</t>
  </si>
  <si>
    <t>Primici od domaćeg zaduživanja</t>
  </si>
  <si>
    <t>Primici od dugoročnih obveznica</t>
  </si>
  <si>
    <t>Primici od domaćih davalaca kredita</t>
  </si>
  <si>
    <t>Primici od trezorskih zapisa</t>
  </si>
  <si>
    <t>UKUPNO FINANSIRANJE</t>
  </si>
  <si>
    <t>Primici od finansijske imovine</t>
  </si>
  <si>
    <t>Prodaja finansijskih potraživanja javnih preduzeća</t>
  </si>
  <si>
    <t>Izvor 10
Sredstva budžeta</t>
  </si>
  <si>
    <t>Izvor 20
Vlastiti prihod</t>
  </si>
  <si>
    <t>Izvor 30
Namjenski prihod</t>
  </si>
  <si>
    <t>Izvor 40
Donacije</t>
  </si>
  <si>
    <t>Prihodi od indirektnih poreza sa jedinstvenog računa</t>
  </si>
  <si>
    <t>Prihodi od prodaje stanova koji su u vlasništvu nadležnog nivoa vlasti</t>
  </si>
  <si>
    <t>Prihodi od pozitivnih kursnih razlika</t>
  </si>
  <si>
    <t>Prihodi od iznajmljivanja zemljišta</t>
  </si>
  <si>
    <t>Prihodi od iznajmljivanja poslovnih prostora</t>
  </si>
  <si>
    <t>Kamate primljene od pozajmica Federaciji</t>
  </si>
  <si>
    <t>Federalna taksa za korištenje autocesta (cestarina)</t>
  </si>
  <si>
    <t>Prihodi od prodaje robe osuđenim osobama</t>
  </si>
  <si>
    <t>Primljeni tekući transferi od ostalih nivoa vlasti i fondova</t>
  </si>
  <si>
    <t>IZVORI SREDSTAVA, OSTVARENI SUFICIT IZ RANIJEG PERIODA</t>
  </si>
  <si>
    <t>Neraspoređeni višak prihoda i rashoda</t>
  </si>
  <si>
    <t>Doprinosi za penzijsko i invalidsko osiguranje</t>
  </si>
  <si>
    <t>Razgraničeni prihodi za namjenska sredstva</t>
  </si>
  <si>
    <t>Kratkoročna razgraničenja</t>
  </si>
  <si>
    <t>Razgraničeni prihodi</t>
  </si>
  <si>
    <t>KRATKOROČNA RAZGRANIČENJA</t>
  </si>
  <si>
    <t>Prihodi od iznajmljivanja vozila</t>
  </si>
  <si>
    <t>*</t>
  </si>
  <si>
    <t>Zajmovi primljeni kroz Državu - Dugoročni EU MFA</t>
  </si>
  <si>
    <t>Zajmovi primljeni kroz Državu - Dugoročni Svjetska banka</t>
  </si>
  <si>
    <t>Naknade iz oblasti vodnog prevoza</t>
  </si>
  <si>
    <t>Povrati iz ranijih godina</t>
  </si>
  <si>
    <t>Uplate za prekoračenje troškova</t>
  </si>
  <si>
    <t>Primljene namjenske donacije</t>
  </si>
  <si>
    <t>Donacije od pravnih lica</t>
  </si>
  <si>
    <t>IBRD kredit</t>
  </si>
  <si>
    <t>Naknade za privremeno obustavljanje održavanja polaska ili reda vožnje</t>
  </si>
  <si>
    <t>Uplata anuiteta za date kredite</t>
  </si>
  <si>
    <t>Uplaćene refundacije bolovanja iz ranijih godina</t>
  </si>
  <si>
    <t>Primici od dugoročnog zaduživanja</t>
  </si>
  <si>
    <t>Primici od kratkoročnog zaduživanja</t>
  </si>
  <si>
    <t xml:space="preserve"> </t>
  </si>
  <si>
    <t>SVEUKUPNI PRIHODI, PRIMICI, FINANSIRANJE, RAZGRANIČENJA I OSTVARENI SUFICIT IZ RANIJEG PERIODA</t>
  </si>
  <si>
    <t>Naplate premija</t>
  </si>
  <si>
    <t>Primici od prodaje zemljišta</t>
  </si>
  <si>
    <t>Primici od prodaje zgrada i stambenih objekata</t>
  </si>
  <si>
    <t>Ostali kapitalni primici - SDR MMF</t>
  </si>
  <si>
    <t xml:space="preserve">Primljeni tekući transferi od inostranih vlada </t>
  </si>
  <si>
    <t>Primljeni tekući transferi od inostranih vlada i međunarodnih organizacija</t>
  </si>
  <si>
    <t xml:space="preserve">Zajmovi primljeni kroz Državu - Dugoročni </t>
  </si>
  <si>
    <t>Izvršenje Budžeta za period I-VI 2023. godine</t>
  </si>
  <si>
    <t xml:space="preserve"> BUDŽET 2023. </t>
  </si>
  <si>
    <t>Izvršenje Budžeta za period I-IX 2023. godine</t>
  </si>
  <si>
    <t>719 i 777</t>
  </si>
  <si>
    <t>Primici od inostranog zaduživanja - dugoročne obveznice</t>
  </si>
  <si>
    <t xml:space="preserve">BUDŽET 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</si>
</sst>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A]#,##0"/>
  </numFmts>
  <fonts count="1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11"/>
      </left>
      <right/>
      <top style="thin">
        <color indexed="64"/>
      </top>
      <bottom style="thin">
        <color indexed="64"/>
      </bottom>
      <diagonal/>
    </border>
    <border>
      <left style="dotted">
        <color indexed="1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11"/>
      </bottom>
      <diagonal/>
    </border>
    <border>
      <left/>
      <right style="thin">
        <color indexed="8"/>
      </right>
      <top/>
      <bottom style="dotted">
        <color indexed="11"/>
      </bottom>
      <diagonal/>
    </border>
    <border>
      <left/>
      <right style="dotted">
        <color indexed="11"/>
      </right>
      <top/>
      <bottom style="dotted">
        <color indexed="11"/>
      </bottom>
      <diagonal/>
    </border>
    <border>
      <left style="dotted">
        <color indexed="11"/>
      </left>
      <right style="thin">
        <color indexed="8"/>
      </right>
      <top/>
      <bottom style="dotted">
        <color indexed="11"/>
      </bottom>
      <diagonal/>
    </border>
    <border>
      <left/>
      <right/>
      <top/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tted">
        <color indexed="1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/>
      <right style="dotted">
        <color indexed="1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11"/>
      </bottom>
      <diagonal/>
    </border>
    <border>
      <left style="thin">
        <color indexed="64"/>
      </left>
      <right/>
      <top style="dotted">
        <color indexed="11"/>
      </top>
      <bottom style="dotted">
        <color indexed="11"/>
      </bottom>
      <diagonal/>
    </border>
    <border>
      <left/>
      <right style="thin">
        <color indexed="8"/>
      </right>
      <top style="dotted">
        <color indexed="11"/>
      </top>
      <bottom style="dotted">
        <color indexed="11"/>
      </bottom>
      <diagonal/>
    </border>
    <border>
      <left/>
      <right style="dotted">
        <color indexed="11"/>
      </right>
      <top style="dotted">
        <color indexed="11"/>
      </top>
      <bottom style="dotted">
        <color indexed="11"/>
      </bottom>
      <diagonal/>
    </border>
    <border>
      <left/>
      <right/>
      <top style="dotted">
        <color indexed="11"/>
      </top>
      <bottom style="dotted">
        <color indexed="11"/>
      </bottom>
      <diagonal/>
    </border>
    <border>
      <left style="thin">
        <color indexed="8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dotted">
        <color indexed="1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tted">
        <color indexed="11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11"/>
      </left>
      <right style="thin">
        <color indexed="64"/>
      </right>
      <top style="thin">
        <color indexed="64"/>
      </top>
      <bottom style="dotted">
        <color indexed="1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11"/>
      </left>
      <right style="dotted">
        <color indexed="11"/>
      </right>
      <top/>
      <bottom style="thin">
        <color indexed="64"/>
      </bottom>
      <diagonal/>
    </border>
    <border>
      <left style="dotted">
        <color indexed="1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dotted">
        <color indexed="11"/>
      </right>
      <top/>
      <bottom style="dotted">
        <color indexed="11"/>
      </bottom>
      <diagonal/>
    </border>
    <border>
      <left style="thin">
        <color indexed="64"/>
      </left>
      <right/>
      <top style="dotted">
        <color indexed="11"/>
      </top>
      <bottom/>
      <diagonal/>
    </border>
    <border>
      <left style="thin">
        <color indexed="64"/>
      </left>
      <right/>
      <top style="dotted">
        <color indexed="11"/>
      </top>
      <bottom style="thin">
        <color indexed="64"/>
      </bottom>
      <diagonal/>
    </border>
    <border>
      <left/>
      <right style="thin">
        <color indexed="8"/>
      </right>
      <top style="dotted">
        <color indexed="11"/>
      </top>
      <bottom style="thin">
        <color indexed="64"/>
      </bottom>
      <diagonal/>
    </border>
    <border>
      <left/>
      <right style="dotted">
        <color indexed="11"/>
      </right>
      <top style="dotted">
        <color indexed="11"/>
      </top>
      <bottom style="thin">
        <color indexed="64"/>
      </bottom>
      <diagonal/>
    </border>
    <border>
      <left/>
      <right/>
      <top style="dotted">
        <color indexed="11"/>
      </top>
      <bottom style="thin">
        <color indexed="64"/>
      </bottom>
      <diagonal/>
    </border>
    <border>
      <left/>
      <right style="thin">
        <color indexed="64"/>
      </right>
      <top style="dotted">
        <color indexed="11"/>
      </top>
      <bottom style="thin">
        <color indexed="64"/>
      </bottom>
      <diagonal/>
    </border>
    <border>
      <left style="dotted">
        <color indexed="11"/>
      </left>
      <right style="thin">
        <color indexed="64"/>
      </right>
      <top/>
      <bottom style="dotted">
        <color indexed="11"/>
      </bottom>
      <diagonal/>
    </border>
    <border>
      <left style="thin">
        <color indexed="8"/>
      </left>
      <right style="thin">
        <color indexed="64"/>
      </right>
      <top/>
      <bottom style="dotted">
        <color indexed="11"/>
      </bottom>
      <diagonal/>
    </border>
    <border>
      <left/>
      <right style="thin">
        <color indexed="64"/>
      </right>
      <top/>
      <bottom style="dotted">
        <color indexed="1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11"/>
      </left>
      <right style="thin">
        <color indexed="64"/>
      </right>
      <top style="dotted">
        <color indexed="11"/>
      </top>
      <bottom style="dotted">
        <color indexed="11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11"/>
      </top>
      <bottom style="thin">
        <color indexed="64"/>
      </bottom>
      <diagonal/>
    </border>
    <border>
      <left style="thin">
        <color indexed="64"/>
      </left>
      <right style="dotted">
        <color indexed="11"/>
      </right>
      <top/>
      <bottom style="thin">
        <color indexed="64"/>
      </bottom>
      <diagonal/>
    </border>
    <border>
      <left style="dotted">
        <color indexed="11"/>
      </left>
      <right style="thin">
        <color indexed="64"/>
      </right>
      <top/>
      <bottom style="thin">
        <color indexed="64"/>
      </bottom>
      <diagonal/>
    </border>
    <border>
      <left style="dotted">
        <color indexed="11"/>
      </left>
      <right/>
      <top/>
      <bottom/>
      <diagonal/>
    </border>
    <border>
      <left style="dotted">
        <color indexed="1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2" borderId="0" xfId="0" applyFont="1" applyFill="1" applyProtection="1"/>
    <xf numFmtId="0" fontId="4" fillId="3" borderId="11" xfId="0" applyFont="1" applyFill="1" applyBorder="1" applyAlignment="1" applyProtection="1">
      <alignment vertical="center" wrapText="1" readingOrder="1"/>
    </xf>
    <xf numFmtId="0" fontId="4" fillId="3" borderId="12" xfId="0" applyFont="1" applyFill="1" applyBorder="1" applyAlignment="1" applyProtection="1">
      <alignment vertical="center" wrapText="1" readingOrder="1"/>
    </xf>
    <xf numFmtId="164" fontId="4" fillId="3" borderId="12" xfId="0" applyNumberFormat="1" applyFont="1" applyFill="1" applyBorder="1" applyAlignment="1" applyProtection="1">
      <alignment horizontal="right" vertical="center" wrapText="1" readingOrder="1"/>
    </xf>
    <xf numFmtId="0" fontId="4" fillId="4" borderId="14" xfId="0" applyFont="1" applyFill="1" applyBorder="1" applyAlignment="1" applyProtection="1">
      <alignment horizontal="left" vertical="center" wrapText="1" readingOrder="1"/>
    </xf>
    <xf numFmtId="0" fontId="4" fillId="4" borderId="15" xfId="0" applyFont="1" applyFill="1" applyBorder="1" applyAlignment="1" applyProtection="1">
      <alignment vertical="center" wrapText="1" readingOrder="1"/>
    </xf>
    <xf numFmtId="164" fontId="4" fillId="4" borderId="16" xfId="0" applyNumberFormat="1" applyFont="1" applyFill="1" applyBorder="1" applyAlignment="1" applyProtection="1">
      <alignment horizontal="right" vertical="center" wrapText="1" readingOrder="1"/>
    </xf>
    <xf numFmtId="164" fontId="4" fillId="4" borderId="17" xfId="0" applyNumberFormat="1" applyFont="1" applyFill="1" applyBorder="1" applyAlignment="1" applyProtection="1">
      <alignment horizontal="right" vertical="center" wrapText="1" readingOrder="1"/>
    </xf>
    <xf numFmtId="164" fontId="4" fillId="4" borderId="18" xfId="0" applyNumberFormat="1" applyFont="1" applyFill="1" applyBorder="1" applyAlignment="1" applyProtection="1">
      <alignment horizontal="right" vertical="center" wrapText="1" readingOrder="1"/>
    </xf>
    <xf numFmtId="164" fontId="4" fillId="4" borderId="3" xfId="0" applyNumberFormat="1" applyFont="1" applyFill="1" applyBorder="1" applyAlignment="1" applyProtection="1">
      <alignment horizontal="right" vertical="center" wrapText="1" readingOrder="1"/>
    </xf>
    <xf numFmtId="3" fontId="3" fillId="4" borderId="3" xfId="0" applyNumberFormat="1" applyFont="1" applyFill="1" applyBorder="1" applyAlignment="1" applyProtection="1">
      <alignment horizontal="right" vertical="center" wrapText="1" readingOrder="1"/>
    </xf>
    <xf numFmtId="0" fontId="3" fillId="2" borderId="19" xfId="0" applyFont="1" applyFill="1" applyBorder="1" applyAlignment="1" applyProtection="1">
      <alignment horizontal="center" vertical="center" wrapText="1" readingOrder="1"/>
    </xf>
    <xf numFmtId="0" fontId="3" fillId="2" borderId="20" xfId="0" applyFont="1" applyFill="1" applyBorder="1" applyAlignment="1" applyProtection="1">
      <alignment vertical="center" wrapText="1" readingOrder="1"/>
    </xf>
    <xf numFmtId="164" fontId="3" fillId="2" borderId="21" xfId="0" applyNumberFormat="1" applyFont="1" applyFill="1" applyBorder="1" applyAlignment="1" applyProtection="1">
      <alignment horizontal="right" vertical="center" wrapText="1" readingOrder="1"/>
    </xf>
    <xf numFmtId="164" fontId="3" fillId="2" borderId="22" xfId="0" applyNumberFormat="1" applyFont="1" applyFill="1" applyBorder="1" applyAlignment="1" applyProtection="1">
      <alignment horizontal="right" vertical="center" wrapText="1" readingOrder="1"/>
    </xf>
    <xf numFmtId="164" fontId="3" fillId="2" borderId="23" xfId="0" applyNumberFormat="1" applyFont="1" applyFill="1" applyBorder="1" applyAlignment="1" applyProtection="1">
      <alignment horizontal="right" vertical="center" wrapText="1" readingOrder="1"/>
    </xf>
    <xf numFmtId="164" fontId="3" fillId="2" borderId="24" xfId="0" applyNumberFormat="1" applyFont="1" applyFill="1" applyBorder="1" applyAlignment="1" applyProtection="1">
      <alignment horizontal="right" vertical="center" wrapText="1" readingOrder="1"/>
    </xf>
    <xf numFmtId="3" fontId="3" fillId="4" borderId="25" xfId="0" applyNumberFormat="1" applyFont="1" applyFill="1" applyBorder="1" applyAlignment="1" applyProtection="1">
      <alignment horizontal="right" vertical="center" wrapText="1" readingOrder="1"/>
    </xf>
    <xf numFmtId="0" fontId="3" fillId="4" borderId="4" xfId="0" applyFont="1" applyFill="1" applyBorder="1" applyAlignment="1" applyProtection="1">
      <alignment horizontal="right" vertical="center" wrapText="1" readingOrder="1"/>
    </xf>
    <xf numFmtId="0" fontId="3" fillId="2" borderId="26" xfId="0" applyFont="1" applyFill="1" applyBorder="1" applyAlignment="1" applyProtection="1">
      <alignment vertical="center" wrapText="1" readingOrder="1"/>
    </xf>
    <xf numFmtId="164" fontId="3" fillId="4" borderId="27" xfId="0" applyNumberFormat="1" applyFont="1" applyFill="1" applyBorder="1" applyAlignment="1" applyProtection="1">
      <alignment horizontal="right" vertical="center" wrapText="1" readingOrder="1"/>
    </xf>
    <xf numFmtId="164" fontId="3" fillId="4" borderId="26" xfId="0" applyNumberFormat="1" applyFont="1" applyFill="1" applyBorder="1" applyAlignment="1" applyProtection="1">
      <alignment horizontal="right" vertical="center" wrapText="1" readingOrder="1"/>
    </xf>
    <xf numFmtId="164" fontId="6" fillId="0" borderId="28" xfId="0" applyNumberFormat="1" applyFont="1" applyBorder="1" applyAlignment="1" applyProtection="1">
      <alignment vertical="center" wrapText="1" readingOrder="1"/>
    </xf>
    <xf numFmtId="3" fontId="3" fillId="4" borderId="28" xfId="0" applyNumberFormat="1" applyFont="1" applyFill="1" applyBorder="1" applyAlignment="1" applyProtection="1">
      <alignment horizontal="right" vertical="center" wrapText="1" readingOrder="1"/>
    </xf>
    <xf numFmtId="0" fontId="3" fillId="4" borderId="29" xfId="0" applyFont="1" applyFill="1" applyBorder="1" applyAlignment="1" applyProtection="1">
      <alignment horizontal="right" vertical="center" wrapText="1" readingOrder="1"/>
    </xf>
    <xf numFmtId="0" fontId="3" fillId="2" borderId="30" xfId="0" applyFont="1" applyFill="1" applyBorder="1" applyAlignment="1" applyProtection="1">
      <alignment vertical="center" wrapText="1" readingOrder="1"/>
    </xf>
    <xf numFmtId="164" fontId="3" fillId="4" borderId="31" xfId="0" applyNumberFormat="1" applyFont="1" applyFill="1" applyBorder="1" applyAlignment="1" applyProtection="1">
      <alignment horizontal="right" vertical="center" wrapText="1" readingOrder="1"/>
    </xf>
    <xf numFmtId="164" fontId="3" fillId="4" borderId="32" xfId="0" applyNumberFormat="1" applyFont="1" applyFill="1" applyBorder="1" applyAlignment="1" applyProtection="1">
      <alignment horizontal="right" vertical="center" wrapText="1" readingOrder="1"/>
    </xf>
    <xf numFmtId="164" fontId="3" fillId="4" borderId="0" xfId="0" applyNumberFormat="1" applyFont="1" applyFill="1" applyBorder="1" applyAlignment="1" applyProtection="1">
      <alignment horizontal="right" vertical="center" wrapText="1" readingOrder="1"/>
    </xf>
    <xf numFmtId="164" fontId="6" fillId="0" borderId="25" xfId="0" applyNumberFormat="1" applyFont="1" applyBorder="1" applyAlignment="1" applyProtection="1">
      <alignment vertical="center" wrapText="1" readingOrder="1"/>
    </xf>
    <xf numFmtId="164" fontId="3" fillId="2" borderId="33" xfId="0" applyNumberFormat="1" applyFont="1" applyFill="1" applyBorder="1" applyAlignment="1" applyProtection="1">
      <alignment horizontal="right" vertical="center" wrapText="1" readingOrder="1"/>
    </xf>
    <xf numFmtId="164" fontId="4" fillId="4" borderId="34" xfId="0" applyNumberFormat="1" applyFont="1" applyFill="1" applyBorder="1" applyAlignment="1" applyProtection="1">
      <alignment horizontal="right" vertical="center" wrapText="1" readingOrder="1"/>
    </xf>
    <xf numFmtId="3" fontId="3" fillId="2" borderId="3" xfId="0" applyNumberFormat="1" applyFont="1" applyFill="1" applyBorder="1" applyAlignment="1" applyProtection="1">
      <alignment horizontal="right" vertical="center" wrapText="1" readingOrder="1"/>
    </xf>
    <xf numFmtId="0" fontId="3" fillId="2" borderId="35" xfId="0" applyFont="1" applyFill="1" applyBorder="1" applyAlignment="1" applyProtection="1">
      <alignment vertical="center" wrapText="1" readingOrder="1"/>
    </xf>
    <xf numFmtId="164" fontId="3" fillId="2" borderId="25" xfId="0" applyNumberFormat="1" applyFont="1" applyFill="1" applyBorder="1" applyAlignment="1" applyProtection="1">
      <alignment horizontal="right" vertical="center" wrapText="1" readingOrder="1"/>
    </xf>
    <xf numFmtId="0" fontId="3" fillId="4" borderId="0" xfId="0" applyFont="1" applyFill="1" applyBorder="1" applyAlignment="1" applyProtection="1">
      <alignment horizontal="right" vertical="center" wrapText="1" readingOrder="1"/>
    </xf>
    <xf numFmtId="0" fontId="3" fillId="2" borderId="0" xfId="0" applyFont="1" applyFill="1" applyBorder="1" applyAlignment="1" applyProtection="1">
      <alignment vertical="center" wrapText="1" readingOrder="1"/>
    </xf>
    <xf numFmtId="164" fontId="6" fillId="2" borderId="0" xfId="0" applyNumberFormat="1" applyFont="1" applyFill="1" applyBorder="1" applyAlignment="1" applyProtection="1">
      <alignment vertical="center" wrapText="1" readingOrder="1"/>
    </xf>
    <xf numFmtId="3" fontId="3" fillId="2" borderId="0" xfId="0" applyNumberFormat="1" applyFont="1" applyFill="1" applyBorder="1" applyAlignment="1" applyProtection="1">
      <alignment horizontal="right" vertical="center" wrapText="1" readingOrder="1"/>
    </xf>
    <xf numFmtId="3" fontId="3" fillId="4" borderId="0" xfId="0" applyNumberFormat="1" applyFont="1" applyFill="1" applyBorder="1" applyAlignment="1" applyProtection="1">
      <alignment horizontal="right" vertical="center" wrapText="1" readingOrder="1"/>
    </xf>
    <xf numFmtId="0" fontId="4" fillId="2" borderId="34" xfId="0" applyFont="1" applyFill="1" applyBorder="1" applyAlignment="1" applyProtection="1">
      <alignment vertical="center" wrapText="1" readingOrder="1"/>
    </xf>
    <xf numFmtId="0" fontId="3" fillId="2" borderId="6" xfId="0" applyFont="1" applyFill="1" applyBorder="1" applyAlignment="1" applyProtection="1">
      <alignment vertical="center" wrapText="1" readingOrder="1"/>
    </xf>
    <xf numFmtId="164" fontId="4" fillId="4" borderId="15" xfId="0" applyNumberFormat="1" applyFont="1" applyFill="1" applyBorder="1" applyAlignment="1" applyProtection="1">
      <alignment horizontal="right" vertical="center" wrapText="1" readingOrder="1"/>
    </xf>
    <xf numFmtId="164" fontId="3" fillId="2" borderId="36" xfId="0" applyNumberFormat="1" applyFont="1" applyFill="1" applyBorder="1" applyAlignment="1" applyProtection="1">
      <alignment horizontal="right" vertical="center" wrapText="1" readingOrder="1"/>
    </xf>
    <xf numFmtId="0" fontId="3" fillId="4" borderId="32" xfId="0" applyFont="1" applyFill="1" applyBorder="1" applyAlignment="1" applyProtection="1">
      <alignment horizontal="left" vertical="center" wrapText="1" readingOrder="1"/>
    </xf>
    <xf numFmtId="164" fontId="3" fillId="2" borderId="31" xfId="0" applyNumberFormat="1" applyFont="1" applyFill="1" applyBorder="1" applyAlignment="1" applyProtection="1">
      <alignment horizontal="right" vertical="center" wrapText="1" readingOrder="1"/>
    </xf>
    <xf numFmtId="0" fontId="3" fillId="2" borderId="37" xfId="0" applyFont="1" applyFill="1" applyBorder="1" applyAlignment="1" applyProtection="1">
      <alignment horizontal="center" vertical="center" wrapText="1" readingOrder="1"/>
    </xf>
    <xf numFmtId="0" fontId="3" fillId="2" borderId="38" xfId="0" applyFont="1" applyFill="1" applyBorder="1" applyAlignment="1" applyProtection="1">
      <alignment vertical="center" wrapText="1" readingOrder="1"/>
    </xf>
    <xf numFmtId="164" fontId="3" fillId="2" borderId="39" xfId="0" applyNumberFormat="1" applyFont="1" applyFill="1" applyBorder="1" applyAlignment="1" applyProtection="1">
      <alignment horizontal="right" vertical="center" wrapText="1" readingOrder="1"/>
    </xf>
    <xf numFmtId="164" fontId="3" fillId="2" borderId="40" xfId="0" applyNumberFormat="1" applyFont="1" applyFill="1" applyBorder="1" applyAlignment="1" applyProtection="1">
      <alignment horizontal="right" vertical="center" wrapText="1" readingOrder="1"/>
    </xf>
    <xf numFmtId="164" fontId="3" fillId="2" borderId="41" xfId="0" applyNumberFormat="1" applyFont="1" applyFill="1" applyBorder="1" applyAlignment="1" applyProtection="1">
      <alignment horizontal="right" vertical="center" wrapText="1" readingOrder="1"/>
    </xf>
    <xf numFmtId="164" fontId="3" fillId="2" borderId="42" xfId="0" applyNumberFormat="1" applyFont="1" applyFill="1" applyBorder="1" applyAlignment="1" applyProtection="1">
      <alignment horizontal="right" vertical="center" wrapText="1" readingOrder="1"/>
    </xf>
    <xf numFmtId="0" fontId="3" fillId="2" borderId="29" xfId="0" applyFont="1" applyFill="1" applyBorder="1" applyAlignment="1" applyProtection="1">
      <alignment horizontal="right" vertical="center" wrapText="1" readingOrder="1"/>
    </xf>
    <xf numFmtId="0" fontId="3" fillId="2" borderId="32" xfId="0" applyFont="1" applyFill="1" applyBorder="1" applyAlignment="1" applyProtection="1">
      <alignment horizontal="left" vertical="center" wrapText="1" readingOrder="1"/>
    </xf>
    <xf numFmtId="164" fontId="3" fillId="2" borderId="32" xfId="0" applyNumberFormat="1" applyFont="1" applyFill="1" applyBorder="1" applyAlignment="1" applyProtection="1">
      <alignment horizontal="right" vertical="center" wrapText="1" readingOrder="1"/>
    </xf>
    <xf numFmtId="164" fontId="3" fillId="2" borderId="0" xfId="0" applyNumberFormat="1" applyFont="1" applyFill="1" applyBorder="1" applyAlignment="1" applyProtection="1">
      <alignment horizontal="right" vertical="center" wrapText="1" readingOrder="1"/>
    </xf>
    <xf numFmtId="164" fontId="3" fillId="2" borderId="43" xfId="0" applyNumberFormat="1" applyFont="1" applyFill="1" applyBorder="1" applyAlignment="1" applyProtection="1">
      <alignment horizontal="right" vertical="center" wrapText="1" readingOrder="1"/>
    </xf>
    <xf numFmtId="164" fontId="3" fillId="2" borderId="44" xfId="0" applyNumberFormat="1" applyFont="1" applyFill="1" applyBorder="1" applyAlignment="1" applyProtection="1">
      <alignment horizontal="right" vertical="center" wrapText="1" readingOrder="1"/>
    </xf>
    <xf numFmtId="164" fontId="7" fillId="0" borderId="3" xfId="0" applyNumberFormat="1" applyFont="1" applyBorder="1" applyAlignment="1" applyProtection="1">
      <alignment vertical="center" wrapText="1" readingOrder="1"/>
    </xf>
    <xf numFmtId="0" fontId="3" fillId="2" borderId="32" xfId="0" applyFont="1" applyFill="1" applyBorder="1" applyAlignment="1" applyProtection="1">
      <alignment vertical="center" wrapText="1" readingOrder="1"/>
    </xf>
    <xf numFmtId="164" fontId="3" fillId="4" borderId="43" xfId="0" applyNumberFormat="1" applyFont="1" applyFill="1" applyBorder="1" applyAlignment="1" applyProtection="1">
      <alignment horizontal="right" vertical="center" wrapText="1" readingOrder="1"/>
    </xf>
    <xf numFmtId="0" fontId="3" fillId="4" borderId="26" xfId="0" applyFont="1" applyFill="1" applyBorder="1" applyAlignment="1" applyProtection="1">
      <alignment horizontal="left" vertical="center" wrapText="1" readingOrder="1"/>
    </xf>
    <xf numFmtId="164" fontId="3" fillId="2" borderId="27" xfId="0" applyNumberFormat="1" applyFont="1" applyFill="1" applyBorder="1" applyAlignment="1" applyProtection="1">
      <alignment horizontal="right" vertical="center" wrapText="1" readingOrder="1"/>
    </xf>
    <xf numFmtId="0" fontId="3" fillId="4" borderId="0" xfId="0" applyFont="1" applyFill="1" applyBorder="1" applyAlignment="1" applyProtection="1">
      <alignment horizontal="left" vertical="center" wrapText="1" readingOrder="1"/>
    </xf>
    <xf numFmtId="164" fontId="6" fillId="0" borderId="0" xfId="0" applyNumberFormat="1" applyFont="1" applyBorder="1" applyAlignment="1" applyProtection="1">
      <alignment vertical="center" wrapText="1" readingOrder="1"/>
    </xf>
    <xf numFmtId="0" fontId="4" fillId="4" borderId="45" xfId="0" applyFont="1" applyFill="1" applyBorder="1" applyAlignment="1" applyProtection="1">
      <alignment vertical="center" wrapText="1" readingOrder="1"/>
    </xf>
    <xf numFmtId="0" fontId="3" fillId="2" borderId="46" xfId="0" applyFont="1" applyFill="1" applyBorder="1" applyAlignment="1" applyProtection="1">
      <alignment horizontal="left" vertical="center" wrapText="1" readingOrder="1"/>
    </xf>
    <xf numFmtId="164" fontId="3" fillId="2" borderId="47" xfId="0" applyNumberFormat="1" applyFont="1" applyFill="1" applyBorder="1" applyAlignment="1" applyProtection="1">
      <alignment horizontal="right" vertical="center" wrapText="1" readingOrder="1"/>
    </xf>
    <xf numFmtId="0" fontId="3" fillId="2" borderId="48" xfId="0" applyFont="1" applyFill="1" applyBorder="1" applyAlignment="1" applyProtection="1">
      <alignment horizontal="right" vertical="center" wrapText="1" readingOrder="1"/>
    </xf>
    <xf numFmtId="0" fontId="3" fillId="2" borderId="48" xfId="0" applyFont="1" applyFill="1" applyBorder="1" applyAlignment="1" applyProtection="1">
      <alignment horizontal="left" vertical="center" wrapText="1" readingOrder="1"/>
    </xf>
    <xf numFmtId="164" fontId="3" fillId="2" borderId="48" xfId="0" applyNumberFormat="1" applyFont="1" applyFill="1" applyBorder="1" applyAlignment="1" applyProtection="1">
      <alignment horizontal="right" vertical="center" wrapText="1" readingOrder="1"/>
    </xf>
    <xf numFmtId="164" fontId="6" fillId="0" borderId="48" xfId="0" applyNumberFormat="1" applyFont="1" applyBorder="1" applyAlignment="1" applyProtection="1">
      <alignment vertical="center" wrapText="1" readingOrder="1"/>
    </xf>
    <xf numFmtId="3" fontId="3" fillId="4" borderId="48" xfId="0" applyNumberFormat="1" applyFont="1" applyFill="1" applyBorder="1" applyAlignment="1" applyProtection="1">
      <alignment horizontal="right" vertical="center" wrapText="1" readingOrder="1"/>
    </xf>
    <xf numFmtId="0" fontId="4" fillId="5" borderId="11" xfId="0" applyFont="1" applyFill="1" applyBorder="1" applyAlignment="1" applyProtection="1">
      <alignment horizontal="left" vertical="center" wrapText="1" readingOrder="1"/>
    </xf>
    <xf numFmtId="0" fontId="4" fillId="5" borderId="12" xfId="0" applyFont="1" applyFill="1" applyBorder="1" applyAlignment="1" applyProtection="1">
      <alignment vertical="center" wrapText="1" readingOrder="1"/>
    </xf>
    <xf numFmtId="164" fontId="4" fillId="5" borderId="12" xfId="0" applyNumberFormat="1" applyFont="1" applyFill="1" applyBorder="1" applyAlignment="1" applyProtection="1">
      <alignment horizontal="right" vertical="center" wrapText="1" readingOrder="1"/>
    </xf>
    <xf numFmtId="3" fontId="4" fillId="3" borderId="49" xfId="0" applyNumberFormat="1" applyFont="1" applyFill="1" applyBorder="1" applyAlignment="1" applyProtection="1">
      <alignment horizontal="right" vertical="center" wrapText="1" readingOrder="1"/>
    </xf>
    <xf numFmtId="164" fontId="4" fillId="3" borderId="50" xfId="0" applyNumberFormat="1" applyFont="1" applyFill="1" applyBorder="1" applyAlignment="1" applyProtection="1">
      <alignment horizontal="right" vertical="center" wrapText="1" readingOrder="1"/>
    </xf>
    <xf numFmtId="0" fontId="3" fillId="2" borderId="4" xfId="0" applyFont="1" applyFill="1" applyBorder="1" applyAlignment="1" applyProtection="1">
      <alignment horizontal="right" vertical="center" wrapText="1" readingOrder="1"/>
    </xf>
    <xf numFmtId="0" fontId="3" fillId="2" borderId="26" xfId="0" applyFont="1" applyFill="1" applyBorder="1" applyAlignment="1" applyProtection="1">
      <alignment horizontal="left" vertical="center" wrapText="1" readingOrder="1"/>
    </xf>
    <xf numFmtId="0" fontId="3" fillId="2" borderId="51" xfId="0" applyFont="1" applyFill="1" applyBorder="1" applyAlignment="1" applyProtection="1">
      <alignment horizontal="right" vertical="center" wrapText="1" readingOrder="1"/>
    </xf>
    <xf numFmtId="0" fontId="3" fillId="2" borderId="52" xfId="0" applyFont="1" applyFill="1" applyBorder="1" applyAlignment="1" applyProtection="1">
      <alignment horizontal="right" vertical="center" wrapText="1" readingOrder="1"/>
    </xf>
    <xf numFmtId="164" fontId="3" fillId="2" borderId="5" xfId="0" applyNumberFormat="1" applyFont="1" applyFill="1" applyBorder="1" applyAlignment="1" applyProtection="1">
      <alignment horizontal="right" vertical="center" wrapText="1" readingOrder="1"/>
    </xf>
    <xf numFmtId="0" fontId="3" fillId="2" borderId="5" xfId="0" applyFont="1" applyFill="1" applyBorder="1" applyAlignment="1" applyProtection="1">
      <alignment horizontal="right" vertical="center" wrapText="1" readingOrder="1"/>
    </xf>
    <xf numFmtId="164" fontId="6" fillId="0" borderId="16" xfId="0" applyNumberFormat="1" applyFont="1" applyBorder="1" applyAlignment="1" applyProtection="1">
      <alignment vertical="center" wrapText="1" readingOrder="1"/>
    </xf>
    <xf numFmtId="164" fontId="6" fillId="0" borderId="5" xfId="0" applyNumberFormat="1" applyFont="1" applyBorder="1" applyAlignment="1" applyProtection="1">
      <alignment horizontal="right" vertical="center" wrapText="1" readingOrder="1"/>
    </xf>
    <xf numFmtId="164" fontId="3" fillId="4" borderId="53" xfId="0" applyNumberFormat="1" applyFont="1" applyFill="1" applyBorder="1" applyAlignment="1" applyProtection="1">
      <alignment horizontal="right" vertical="center" wrapText="1" readingOrder="1"/>
    </xf>
    <xf numFmtId="164" fontId="3" fillId="4" borderId="54" xfId="0" applyNumberFormat="1" applyFont="1" applyFill="1" applyBorder="1" applyAlignment="1" applyProtection="1">
      <alignment horizontal="right" vertical="center" wrapText="1" readingOrder="1"/>
    </xf>
    <xf numFmtId="0" fontId="3" fillId="4" borderId="55" xfId="0" applyFont="1" applyFill="1" applyBorder="1" applyAlignment="1" applyProtection="1">
      <alignment horizontal="right" vertical="center" wrapText="1" readingOrder="1"/>
    </xf>
    <xf numFmtId="0" fontId="3" fillId="2" borderId="56" xfId="0" applyFont="1" applyFill="1" applyBorder="1" applyAlignment="1" applyProtection="1">
      <alignment vertical="center" wrapText="1" readingOrder="1"/>
    </xf>
    <xf numFmtId="164" fontId="3" fillId="4" borderId="57" xfId="0" applyNumberFormat="1" applyFont="1" applyFill="1" applyBorder="1" applyAlignment="1" applyProtection="1">
      <alignment horizontal="right" vertical="center" wrapText="1" readingOrder="1"/>
    </xf>
    <xf numFmtId="164" fontId="3" fillId="4" borderId="56" xfId="0" applyNumberFormat="1" applyFont="1" applyFill="1" applyBorder="1" applyAlignment="1" applyProtection="1">
      <alignment horizontal="right" vertical="center" wrapText="1" readingOrder="1"/>
    </xf>
    <xf numFmtId="164" fontId="3" fillId="4" borderId="58" xfId="0" applyNumberFormat="1" applyFont="1" applyFill="1" applyBorder="1" applyAlignment="1" applyProtection="1">
      <alignment horizontal="right" vertical="center" wrapText="1" readingOrder="1"/>
    </xf>
    <xf numFmtId="164" fontId="3" fillId="4" borderId="59" xfId="0" applyNumberFormat="1" applyFont="1" applyFill="1" applyBorder="1" applyAlignment="1" applyProtection="1">
      <alignment horizontal="right" vertical="center" wrapText="1" readingOrder="1"/>
    </xf>
    <xf numFmtId="164" fontId="4" fillId="5" borderId="50" xfId="0" applyNumberFormat="1" applyFont="1" applyFill="1" applyBorder="1" applyAlignment="1" applyProtection="1">
      <alignment horizontal="right" vertical="center" wrapText="1" readingOrder="1"/>
    </xf>
    <xf numFmtId="164" fontId="3" fillId="2" borderId="60" xfId="0" applyNumberFormat="1" applyFont="1" applyFill="1" applyBorder="1" applyAlignment="1" applyProtection="1">
      <alignment horizontal="right" vertical="center" wrapText="1" readingOrder="1"/>
    </xf>
    <xf numFmtId="164" fontId="3" fillId="2" borderId="61" xfId="0" applyNumberFormat="1" applyFont="1" applyFill="1" applyBorder="1" applyAlignment="1" applyProtection="1">
      <alignment horizontal="right" vertical="center" wrapText="1" readingOrder="1"/>
    </xf>
    <xf numFmtId="164" fontId="6" fillId="0" borderId="44" xfId="0" applyNumberFormat="1" applyFont="1" applyBorder="1" applyAlignment="1" applyProtection="1">
      <alignment vertical="center" wrapText="1" readingOrder="1"/>
    </xf>
    <xf numFmtId="164" fontId="3" fillId="2" borderId="35" xfId="0" applyNumberFormat="1" applyFont="1" applyFill="1" applyBorder="1" applyAlignment="1" applyProtection="1">
      <alignment horizontal="right" vertical="center" wrapText="1" readingOrder="1"/>
    </xf>
    <xf numFmtId="164" fontId="3" fillId="2" borderId="28" xfId="0" applyNumberFormat="1" applyFont="1" applyFill="1" applyBorder="1" applyAlignment="1" applyProtection="1">
      <alignment horizontal="right" vertical="center" wrapText="1" readingOrder="1"/>
    </xf>
    <xf numFmtId="164" fontId="3" fillId="0" borderId="31" xfId="0" applyNumberFormat="1" applyFont="1" applyFill="1" applyBorder="1" applyAlignment="1" applyProtection="1">
      <alignment horizontal="right" vertical="center" wrapText="1" readingOrder="1"/>
    </xf>
    <xf numFmtId="164" fontId="3" fillId="0" borderId="27" xfId="0" applyNumberFormat="1" applyFont="1" applyFill="1" applyBorder="1" applyAlignment="1" applyProtection="1">
      <alignment horizontal="right" vertical="center" wrapText="1" readingOrder="1"/>
    </xf>
    <xf numFmtId="164" fontId="4" fillId="4" borderId="14" xfId="0" applyNumberFormat="1" applyFont="1" applyFill="1" applyBorder="1" applyAlignment="1" applyProtection="1">
      <alignment horizontal="right" vertical="center" wrapText="1" readingOrder="1"/>
    </xf>
    <xf numFmtId="164" fontId="3" fillId="2" borderId="59" xfId="0" applyNumberFormat="1" applyFont="1" applyFill="1" applyBorder="1" applyAlignment="1" applyProtection="1">
      <alignment horizontal="right" vertical="center" wrapText="1" readingOrder="1"/>
    </xf>
    <xf numFmtId="164" fontId="3" fillId="2" borderId="62" xfId="0" applyNumberFormat="1" applyFont="1" applyFill="1" applyBorder="1" applyAlignment="1" applyProtection="1">
      <alignment horizontal="right" vertical="center" wrapText="1" readingOrder="1"/>
    </xf>
    <xf numFmtId="3" fontId="3" fillId="4" borderId="34" xfId="0" applyNumberFormat="1" applyFont="1" applyFill="1" applyBorder="1" applyAlignment="1" applyProtection="1">
      <alignment horizontal="right" vertical="center" wrapText="1" readingOrder="1"/>
    </xf>
    <xf numFmtId="3" fontId="3" fillId="4" borderId="35" xfId="0" applyNumberFormat="1" applyFont="1" applyFill="1" applyBorder="1" applyAlignment="1" applyProtection="1">
      <alignment horizontal="right" vertical="center" wrapText="1" readingOrder="1"/>
    </xf>
    <xf numFmtId="3" fontId="3" fillId="4" borderId="6" xfId="0" applyNumberFormat="1" applyFont="1" applyFill="1" applyBorder="1" applyAlignment="1" applyProtection="1">
      <alignment horizontal="right" vertical="center" wrapText="1" readingOrder="1"/>
    </xf>
    <xf numFmtId="3" fontId="3" fillId="2" borderId="34" xfId="0" applyNumberFormat="1" applyFont="1" applyFill="1" applyBorder="1" applyAlignment="1" applyProtection="1">
      <alignment horizontal="right" vertical="center" wrapText="1" readingOrder="1"/>
    </xf>
    <xf numFmtId="3" fontId="4" fillId="5" borderId="63" xfId="0" applyNumberFormat="1" applyFont="1" applyFill="1" applyBorder="1" applyAlignment="1" applyProtection="1">
      <alignment horizontal="right" vertical="center" wrapText="1" readingOrder="1"/>
    </xf>
    <xf numFmtId="0" fontId="0" fillId="0" borderId="35" xfId="0" applyBorder="1"/>
    <xf numFmtId="164" fontId="3" fillId="4" borderId="6" xfId="0" applyNumberFormat="1" applyFont="1" applyFill="1" applyBorder="1" applyAlignment="1" applyProtection="1">
      <alignment horizontal="right" vertical="center" wrapText="1" readingOrder="1"/>
    </xf>
    <xf numFmtId="0" fontId="1" fillId="2" borderId="35" xfId="0" applyFont="1" applyFill="1" applyBorder="1" applyProtection="1"/>
    <xf numFmtId="164" fontId="3" fillId="4" borderId="35" xfId="0" applyNumberFormat="1" applyFont="1" applyFill="1" applyBorder="1" applyAlignment="1" applyProtection="1">
      <alignment horizontal="right" vertical="center" wrapText="1" readingOrder="1"/>
    </xf>
    <xf numFmtId="164" fontId="3" fillId="2" borderId="64" xfId="0" applyNumberFormat="1" applyFont="1" applyFill="1" applyBorder="1" applyAlignment="1" applyProtection="1">
      <alignment horizontal="right" vertical="center" wrapText="1" readingOrder="1"/>
    </xf>
    <xf numFmtId="164" fontId="6" fillId="0" borderId="46" xfId="0" applyNumberFormat="1" applyFont="1" applyBorder="1" applyAlignment="1" applyProtection="1">
      <alignment vertical="center" wrapText="1" readingOrder="1"/>
    </xf>
    <xf numFmtId="164" fontId="3" fillId="2" borderId="34" xfId="0" applyNumberFormat="1" applyFont="1" applyFill="1" applyBorder="1" applyAlignment="1" applyProtection="1">
      <alignment horizontal="right" vertical="center" wrapText="1" readingOrder="1"/>
    </xf>
    <xf numFmtId="0" fontId="0" fillId="0" borderId="0" xfId="0" applyBorder="1"/>
    <xf numFmtId="0" fontId="1" fillId="2" borderId="0" xfId="0" applyFont="1" applyFill="1" applyBorder="1" applyProtection="1"/>
    <xf numFmtId="0" fontId="4" fillId="5" borderId="0" xfId="0" applyFont="1" applyFill="1" applyBorder="1" applyAlignment="1" applyProtection="1">
      <alignment horizontal="left" vertical="center" wrapText="1" readingOrder="1"/>
    </xf>
    <xf numFmtId="0" fontId="4" fillId="5" borderId="0" xfId="0" applyFont="1" applyFill="1" applyBorder="1" applyAlignment="1" applyProtection="1">
      <alignment vertical="center" wrapText="1" readingOrder="1"/>
    </xf>
    <xf numFmtId="164" fontId="4" fillId="5" borderId="0" xfId="0" applyNumberFormat="1" applyFont="1" applyFill="1" applyBorder="1" applyAlignment="1" applyProtection="1">
      <alignment horizontal="right" vertical="center" wrapText="1" readingOrder="1"/>
    </xf>
    <xf numFmtId="164" fontId="4" fillId="5" borderId="35" xfId="0" applyNumberFormat="1" applyFont="1" applyFill="1" applyBorder="1" applyAlignment="1" applyProtection="1">
      <alignment horizontal="right" vertical="center" wrapText="1" readingOrder="1"/>
    </xf>
    <xf numFmtId="3" fontId="4" fillId="5" borderId="0" xfId="0" applyNumberFormat="1" applyFont="1" applyFill="1" applyBorder="1" applyAlignment="1" applyProtection="1">
      <alignment horizontal="right" vertical="center" wrapText="1" readingOrder="1"/>
    </xf>
    <xf numFmtId="3" fontId="4" fillId="3" borderId="0" xfId="0" applyNumberFormat="1" applyFont="1" applyFill="1" applyBorder="1" applyAlignment="1" applyProtection="1">
      <alignment horizontal="right" vertical="center" wrapText="1" readingOrder="1"/>
    </xf>
    <xf numFmtId="0" fontId="4" fillId="2" borderId="0" xfId="0" applyFont="1" applyFill="1" applyBorder="1" applyAlignment="1" applyProtection="1">
      <alignment horizontal="left" vertical="center" wrapText="1" readingOrder="1"/>
    </xf>
    <xf numFmtId="0" fontId="4" fillId="2" borderId="0" xfId="0" applyFont="1" applyFill="1" applyBorder="1" applyAlignment="1" applyProtection="1">
      <alignment vertical="center" wrapText="1" readingOrder="1"/>
    </xf>
    <xf numFmtId="164" fontId="4" fillId="2" borderId="0" xfId="0" applyNumberFormat="1" applyFont="1" applyFill="1" applyBorder="1" applyAlignment="1" applyProtection="1">
      <alignment horizontal="right" vertical="center" wrapText="1" readingOrder="1"/>
    </xf>
    <xf numFmtId="3" fontId="4" fillId="2" borderId="0" xfId="0" applyNumberFormat="1" applyFont="1" applyFill="1" applyBorder="1" applyAlignment="1" applyProtection="1">
      <alignment horizontal="right" vertical="center" wrapText="1" readingOrder="1"/>
    </xf>
    <xf numFmtId="3" fontId="4" fillId="4" borderId="0" xfId="0" applyNumberFormat="1" applyFont="1" applyFill="1" applyBorder="1" applyAlignment="1" applyProtection="1">
      <alignment horizontal="right" vertical="center" wrapText="1" readingOrder="1"/>
    </xf>
    <xf numFmtId="0" fontId="4" fillId="0" borderId="0" xfId="0" applyFont="1" applyFill="1" applyBorder="1" applyAlignment="1" applyProtection="1">
      <alignment horizontal="left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</xf>
    <xf numFmtId="164" fontId="4" fillId="0" borderId="0" xfId="0" applyNumberFormat="1" applyFont="1" applyFill="1" applyBorder="1" applyAlignment="1" applyProtection="1">
      <alignment horizontal="right" vertical="center" wrapText="1" readingOrder="1"/>
    </xf>
    <xf numFmtId="164" fontId="4" fillId="0" borderId="35" xfId="0" applyNumberFormat="1" applyFont="1" applyFill="1" applyBorder="1" applyAlignment="1" applyProtection="1">
      <alignment horizontal="right" vertical="center" wrapText="1" readingOrder="1"/>
    </xf>
    <xf numFmtId="3" fontId="4" fillId="0" borderId="0" xfId="0" applyNumberFormat="1" applyFont="1" applyFill="1" applyBorder="1" applyAlignment="1" applyProtection="1">
      <alignment horizontal="right" vertical="center" wrapText="1" readingOrder="1"/>
    </xf>
    <xf numFmtId="0" fontId="0" fillId="0" borderId="0" xfId="0" applyFill="1"/>
    <xf numFmtId="164" fontId="3" fillId="0" borderId="57" xfId="0" applyNumberFormat="1" applyFont="1" applyFill="1" applyBorder="1" applyAlignment="1" applyProtection="1">
      <alignment horizontal="right" vertical="center" wrapText="1" readingOrder="1"/>
    </xf>
    <xf numFmtId="164" fontId="3" fillId="0" borderId="21" xfId="0" applyNumberFormat="1" applyFont="1" applyFill="1" applyBorder="1" applyAlignment="1" applyProtection="1">
      <alignment horizontal="right" vertical="center" wrapText="1" readingOrder="1"/>
    </xf>
    <xf numFmtId="164" fontId="4" fillId="0" borderId="16" xfId="0" applyNumberFormat="1" applyFont="1" applyFill="1" applyBorder="1" applyAlignment="1" applyProtection="1">
      <alignment horizontal="right" vertical="center" wrapText="1" readingOrder="1"/>
    </xf>
    <xf numFmtId="3" fontId="3" fillId="4" borderId="65" xfId="0" applyNumberFormat="1" applyFont="1" applyFill="1" applyBorder="1" applyAlignment="1" applyProtection="1">
      <alignment horizontal="right" vertical="center" wrapText="1" readingOrder="1"/>
    </xf>
    <xf numFmtId="0" fontId="4" fillId="3" borderId="8" xfId="0" applyFont="1" applyFill="1" applyBorder="1" applyAlignment="1" applyProtection="1">
      <alignment horizontal="center" vertical="center" wrapText="1" readingOrder="1"/>
    </xf>
    <xf numFmtId="0" fontId="4" fillId="3" borderId="9" xfId="0" applyFont="1" applyFill="1" applyBorder="1" applyAlignment="1" applyProtection="1">
      <alignment horizontal="center" vertical="center" wrapText="1" readingOrder="1"/>
    </xf>
    <xf numFmtId="0" fontId="4" fillId="3" borderId="10" xfId="0" applyFont="1" applyFill="1" applyBorder="1" applyAlignment="1" applyProtection="1">
      <alignment horizontal="center" vertical="center" wrapText="1" readingOrder="1"/>
    </xf>
    <xf numFmtId="0" fontId="3" fillId="2" borderId="56" xfId="0" applyFont="1" applyFill="1" applyBorder="1" applyAlignment="1" applyProtection="1">
      <alignment vertical="center" readingOrder="1"/>
    </xf>
    <xf numFmtId="0" fontId="3" fillId="2" borderId="27" xfId="0" applyFont="1" applyFill="1" applyBorder="1" applyAlignment="1" applyProtection="1">
      <alignment horizontal="right" vertical="center" wrapText="1" readingOrder="1"/>
    </xf>
    <xf numFmtId="164" fontId="3" fillId="0" borderId="36" xfId="0" applyNumberFormat="1" applyFont="1" applyFill="1" applyBorder="1" applyAlignment="1" applyProtection="1">
      <alignment horizontal="right" vertical="center" wrapText="1" readingOrder="1"/>
    </xf>
    <xf numFmtId="164" fontId="3" fillId="4" borderId="19" xfId="0" applyNumberFormat="1" applyFont="1" applyFill="1" applyBorder="1" applyAlignment="1" applyProtection="1">
      <alignment horizontal="right" vertical="center" wrapText="1" readingOrder="1"/>
    </xf>
    <xf numFmtId="164" fontId="6" fillId="0" borderId="29" xfId="0" applyNumberFormat="1" applyFont="1" applyBorder="1" applyAlignment="1" applyProtection="1">
      <alignment vertical="center" wrapText="1" readingOrder="1"/>
    </xf>
    <xf numFmtId="164" fontId="3" fillId="2" borderId="68" xfId="0" applyNumberFormat="1" applyFont="1" applyFill="1" applyBorder="1" applyAlignment="1" applyProtection="1">
      <alignment horizontal="right" vertical="center" wrapText="1" readingOrder="1"/>
    </xf>
    <xf numFmtId="164" fontId="3" fillId="4" borderId="25" xfId="0" applyNumberFormat="1" applyFont="1" applyFill="1" applyBorder="1" applyAlignment="1" applyProtection="1">
      <alignment horizontal="right" vertical="center" wrapText="1" readingOrder="1"/>
    </xf>
    <xf numFmtId="164" fontId="3" fillId="4" borderId="69" xfId="0" applyNumberFormat="1" applyFont="1" applyFill="1" applyBorder="1" applyAlignment="1" applyProtection="1">
      <alignment horizontal="right" vertical="center" wrapText="1" readingOrder="1"/>
    </xf>
    <xf numFmtId="164" fontId="3" fillId="4" borderId="29" xfId="0" applyNumberFormat="1" applyFont="1" applyFill="1" applyBorder="1" applyAlignment="1" applyProtection="1">
      <alignment horizontal="right" vertical="center" wrapText="1" readingOrder="1"/>
    </xf>
    <xf numFmtId="164" fontId="0" fillId="0" borderId="0" xfId="0" applyNumberFormat="1"/>
    <xf numFmtId="164" fontId="3" fillId="2" borderId="6" xfId="0" applyNumberFormat="1" applyFont="1" applyFill="1" applyBorder="1" applyAlignment="1" applyProtection="1">
      <alignment horizontal="right" vertical="center" wrapText="1" readingOrder="1"/>
    </xf>
    <xf numFmtId="0" fontId="3" fillId="2" borderId="0" xfId="0" applyFont="1" applyFill="1" applyBorder="1" applyAlignment="1" applyProtection="1">
      <alignment horizontal="left" vertical="center" wrapText="1" readingOrder="1"/>
    </xf>
    <xf numFmtId="0" fontId="3" fillId="0" borderId="29" xfId="0" applyFont="1" applyFill="1" applyBorder="1" applyAlignment="1" applyProtection="1">
      <alignment horizontal="right" vertical="center" wrapText="1" readingOrder="1"/>
    </xf>
    <xf numFmtId="0" fontId="3" fillId="0" borderId="20" xfId="0" applyFont="1" applyFill="1" applyBorder="1" applyAlignment="1" applyProtection="1">
      <alignment vertical="center" wrapText="1" readingOrder="1"/>
    </xf>
    <xf numFmtId="164" fontId="3" fillId="0" borderId="25" xfId="0" applyNumberFormat="1" applyFont="1" applyFill="1" applyBorder="1" applyAlignment="1" applyProtection="1">
      <alignment horizontal="right" vertical="center" wrapText="1" readingOrder="1"/>
    </xf>
    <xf numFmtId="164" fontId="3" fillId="0" borderId="32" xfId="0" applyNumberFormat="1" applyFont="1" applyFill="1" applyBorder="1" applyAlignment="1" applyProtection="1">
      <alignment horizontal="right" vertical="center" wrapText="1" readingOrder="1"/>
    </xf>
    <xf numFmtId="164" fontId="3" fillId="0" borderId="64" xfId="0" applyNumberFormat="1" applyFont="1" applyFill="1" applyBorder="1" applyAlignment="1" applyProtection="1">
      <alignment horizontal="right" vertical="center" wrapText="1" readingOrder="1"/>
    </xf>
    <xf numFmtId="164" fontId="3" fillId="0" borderId="29" xfId="0" applyNumberFormat="1" applyFont="1" applyFill="1" applyBorder="1" applyAlignment="1" applyProtection="1">
      <alignment horizontal="right" vertical="center" wrapText="1" readingOrder="1"/>
    </xf>
    <xf numFmtId="164" fontId="3" fillId="0" borderId="19" xfId="0" applyNumberFormat="1" applyFont="1" applyFill="1" applyBorder="1" applyAlignment="1" applyProtection="1">
      <alignment horizontal="right" vertical="center" wrapText="1" readingOrder="1"/>
    </xf>
    <xf numFmtId="0" fontId="3" fillId="0" borderId="37" xfId="0" applyFont="1" applyFill="1" applyBorder="1" applyAlignment="1" applyProtection="1">
      <alignment horizontal="center" vertical="center" wrapText="1" readingOrder="1"/>
    </xf>
    <xf numFmtId="0" fontId="3" fillId="0" borderId="38" xfId="0" applyFont="1" applyFill="1" applyBorder="1" applyAlignment="1" applyProtection="1">
      <alignment vertical="center" wrapText="1" readingOrder="1"/>
    </xf>
    <xf numFmtId="164" fontId="3" fillId="0" borderId="67" xfId="0" applyNumberFormat="1" applyFont="1" applyFill="1" applyBorder="1" applyAlignment="1" applyProtection="1">
      <alignment horizontal="right" vertical="center" wrapText="1" readingOrder="1"/>
    </xf>
    <xf numFmtId="164" fontId="3" fillId="0" borderId="54" xfId="0" applyNumberFormat="1" applyFont="1" applyFill="1" applyBorder="1" applyAlignment="1" applyProtection="1">
      <alignment horizontal="right" vertical="center" wrapText="1" readingOrder="1"/>
    </xf>
    <xf numFmtId="0" fontId="3" fillId="0" borderId="35" xfId="0" applyFont="1" applyFill="1" applyBorder="1" applyAlignment="1" applyProtection="1">
      <alignment vertical="center" wrapText="1" readingOrder="1"/>
    </xf>
    <xf numFmtId="0" fontId="1" fillId="0" borderId="0" xfId="0" applyFont="1" applyFill="1" applyProtection="1"/>
    <xf numFmtId="0" fontId="1" fillId="0" borderId="0" xfId="0" applyFont="1" applyFill="1" applyBorder="1" applyProtection="1"/>
    <xf numFmtId="0" fontId="1" fillId="0" borderId="35" xfId="0" applyFont="1" applyFill="1" applyBorder="1" applyProtection="1"/>
    <xf numFmtId="164" fontId="3" fillId="2" borderId="66" xfId="0" applyNumberFormat="1" applyFont="1" applyFill="1" applyBorder="1" applyAlignment="1" applyProtection="1">
      <alignment horizontal="right" vertical="center" wrapText="1" readingOrder="1"/>
    </xf>
    <xf numFmtId="164" fontId="3" fillId="2" borderId="71" xfId="0" applyNumberFormat="1" applyFont="1" applyFill="1" applyBorder="1" applyAlignment="1" applyProtection="1">
      <alignment horizontal="right" vertical="center" wrapText="1" readingOrder="1"/>
    </xf>
    <xf numFmtId="164" fontId="3" fillId="2" borderId="70" xfId="0" applyNumberFormat="1" applyFont="1" applyFill="1" applyBorder="1" applyAlignment="1" applyProtection="1">
      <alignment horizontal="right" vertical="center" wrapText="1" readingOrder="1"/>
    </xf>
    <xf numFmtId="164" fontId="3" fillId="2" borderId="72" xfId="0" applyNumberFormat="1" applyFont="1" applyFill="1" applyBorder="1" applyAlignment="1" applyProtection="1">
      <alignment horizontal="right" vertical="center" wrapText="1" readingOrder="1"/>
    </xf>
    <xf numFmtId="0" fontId="3" fillId="2" borderId="73" xfId="0" applyFont="1" applyFill="1" applyBorder="1" applyAlignment="1" applyProtection="1">
      <alignment horizontal="right" vertical="center" wrapText="1" readingOrder="1"/>
    </xf>
    <xf numFmtId="164" fontId="6" fillId="0" borderId="69" xfId="0" applyNumberFormat="1" applyFont="1" applyBorder="1" applyAlignment="1" applyProtection="1">
      <alignment vertical="center" wrapText="1" readingOrder="1"/>
    </xf>
    <xf numFmtId="164" fontId="4" fillId="0" borderId="3" xfId="0" applyNumberFormat="1" applyFont="1" applyFill="1" applyBorder="1" applyAlignment="1" applyProtection="1">
      <alignment horizontal="right" vertical="center" wrapText="1" readingOrder="1"/>
    </xf>
    <xf numFmtId="164" fontId="3" fillId="0" borderId="24" xfId="0" applyNumberFormat="1" applyFont="1" applyFill="1" applyBorder="1" applyAlignment="1" applyProtection="1">
      <alignment horizontal="right" vertical="center" wrapText="1" readingOrder="1"/>
    </xf>
    <xf numFmtId="164" fontId="6" fillId="0" borderId="25" xfId="0" applyNumberFormat="1" applyFont="1" applyFill="1" applyBorder="1" applyAlignment="1" applyProtection="1">
      <alignment vertical="center" wrapText="1" readingOrder="1"/>
    </xf>
    <xf numFmtId="164" fontId="3" fillId="0" borderId="33" xfId="0" applyNumberFormat="1" applyFont="1" applyFill="1" applyBorder="1" applyAlignment="1" applyProtection="1">
      <alignment horizontal="right" vertical="center" wrapText="1" readingOrder="1"/>
    </xf>
    <xf numFmtId="0" fontId="3" fillId="0" borderId="32" xfId="0" applyFont="1" applyFill="1" applyBorder="1" applyAlignment="1" applyProtection="1">
      <alignment horizontal="left" vertical="center" wrapText="1" readingOrder="1"/>
    </xf>
    <xf numFmtId="164" fontId="3" fillId="0" borderId="35" xfId="0" applyNumberFormat="1" applyFont="1" applyFill="1" applyBorder="1" applyAlignment="1" applyProtection="1">
      <alignment horizontal="right" vertical="center" wrapText="1" readingOrder="1"/>
    </xf>
    <xf numFmtId="3" fontId="3" fillId="0" borderId="35" xfId="0" applyNumberFormat="1" applyFont="1" applyFill="1" applyBorder="1" applyAlignment="1" applyProtection="1">
      <alignment horizontal="right" vertical="center" wrapText="1" readingOrder="1"/>
    </xf>
    <xf numFmtId="3" fontId="3" fillId="0" borderId="25" xfId="0" applyNumberFormat="1" applyFont="1" applyFill="1" applyBorder="1" applyAlignment="1" applyProtection="1">
      <alignment horizontal="right" vertical="center" wrapText="1" readingOrder="1"/>
    </xf>
    <xf numFmtId="0" fontId="4" fillId="3" borderId="0" xfId="0" applyFont="1" applyFill="1" applyBorder="1" applyAlignment="1" applyProtection="1">
      <alignment horizontal="left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</xf>
    <xf numFmtId="164" fontId="4" fillId="3" borderId="0" xfId="0" applyNumberFormat="1" applyFont="1" applyFill="1" applyBorder="1" applyAlignment="1" applyProtection="1">
      <alignment horizontal="right" vertical="center" wrapText="1" readingOrder="1"/>
    </xf>
    <xf numFmtId="164" fontId="4" fillId="3" borderId="35" xfId="0" applyNumberFormat="1" applyFont="1" applyFill="1" applyBorder="1" applyAlignment="1" applyProtection="1">
      <alignment horizontal="right" vertical="center" wrapText="1" readingOrder="1"/>
    </xf>
    <xf numFmtId="0" fontId="0" fillId="0" borderId="0" xfId="0" applyAlignment="1">
      <alignment horizontal="left"/>
    </xf>
    <xf numFmtId="0" fontId="4" fillId="3" borderId="3" xfId="0" applyFont="1" applyFill="1" applyBorder="1" applyAlignment="1" applyProtection="1">
      <alignment horizontal="center" vertical="center" wrapText="1" readingOrder="1"/>
    </xf>
    <xf numFmtId="0" fontId="4" fillId="3" borderId="11" xfId="0" applyFont="1" applyFill="1" applyBorder="1" applyAlignment="1" applyProtection="1">
      <alignment horizontal="left" vertical="center" wrapText="1" readingOrder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Border="1" applyAlignment="1" applyProtection="1">
      <alignment horizontal="right" vertical="center" wrapText="1" readingOrder="1"/>
    </xf>
    <xf numFmtId="0" fontId="4" fillId="3" borderId="2" xfId="0" applyFont="1" applyFill="1" applyBorder="1" applyAlignment="1" applyProtection="1">
      <alignment horizontal="center" vertical="center" wrapText="1" readingOrder="1"/>
    </xf>
    <xf numFmtId="0" fontId="4" fillId="3" borderId="7" xfId="0" applyFont="1" applyFill="1" applyBorder="1" applyAlignment="1" applyProtection="1">
      <alignment horizontal="center" vertical="center" wrapText="1" readingOrder="1"/>
    </xf>
    <xf numFmtId="0" fontId="5" fillId="2" borderId="0" xfId="0" applyFont="1" applyFill="1" applyBorder="1" applyAlignment="1" applyProtection="1">
      <alignment vertical="center" wrapText="1" readingOrder="1"/>
    </xf>
    <xf numFmtId="0" fontId="1" fillId="2" borderId="0" xfId="0" applyFont="1" applyFill="1" applyBorder="1" applyAlignment="1" applyProtection="1">
      <alignment vertical="top" wrapText="1"/>
    </xf>
    <xf numFmtId="0" fontId="4" fillId="2" borderId="13" xfId="0" applyFont="1" applyFill="1" applyBorder="1" applyAlignment="1" applyProtection="1">
      <alignment horizontal="left" vertical="center" wrapText="1" readingOrder="1"/>
    </xf>
    <xf numFmtId="0" fontId="1" fillId="2" borderId="13" xfId="0" applyFont="1" applyFill="1" applyBorder="1" applyAlignment="1" applyProtection="1">
      <alignment vertical="top" wrapText="1"/>
    </xf>
    <xf numFmtId="0" fontId="4" fillId="3" borderId="11" xfId="0" applyFont="1" applyFill="1" applyBorder="1" applyAlignment="1" applyProtection="1">
      <alignment horizontal="left" vertical="center" wrapText="1" readingOrder="1"/>
    </xf>
    <xf numFmtId="0" fontId="8" fillId="5" borderId="12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center"/>
    </xf>
    <xf numFmtId="0" fontId="4" fillId="3" borderId="74" xfId="0" applyFont="1" applyFill="1" applyBorder="1" applyAlignment="1" applyProtection="1">
      <alignment horizontal="center" vertical="center" wrapText="1" readingOrder="1"/>
    </xf>
    <xf numFmtId="0" fontId="4" fillId="3" borderId="75" xfId="0" applyFont="1" applyFill="1" applyBorder="1" applyAlignment="1" applyProtection="1">
      <alignment horizontal="center" vertical="center" wrapText="1" readingOrder="1"/>
    </xf>
    <xf numFmtId="0" fontId="4" fillId="3" borderId="1" xfId="0" applyFont="1" applyFill="1" applyBorder="1" applyAlignment="1" applyProtection="1">
      <alignment horizontal="center" vertical="center" wrapText="1" readingOrder="1"/>
    </xf>
    <xf numFmtId="0" fontId="4" fillId="3" borderId="3" xfId="0" applyFont="1" applyFill="1" applyBorder="1" applyAlignment="1" applyProtection="1">
      <alignment horizontal="center" vertical="center" wrapText="1" readingOrder="1"/>
    </xf>
    <xf numFmtId="0" fontId="9" fillId="3" borderId="76" xfId="0" applyFont="1" applyFill="1" applyBorder="1" applyAlignment="1" applyProtection="1">
      <alignment horizontal="center" vertical="center" wrapText="1" readingOrder="1"/>
    </xf>
    <xf numFmtId="0" fontId="9" fillId="3" borderId="77" xfId="0" applyFont="1" applyFill="1" applyBorder="1" applyAlignment="1" applyProtection="1">
      <alignment horizontal="center" vertical="center" wrapText="1" readingOrder="1"/>
    </xf>
    <xf numFmtId="0" fontId="9" fillId="3" borderId="78" xfId="0" applyFont="1" applyFill="1" applyBorder="1" applyAlignment="1" applyProtection="1">
      <alignment horizontal="center" vertical="center" wrapText="1" readingOrder="1"/>
    </xf>
    <xf numFmtId="0" fontId="9" fillId="3" borderId="4" xfId="0" applyFont="1" applyFill="1" applyBorder="1" applyAlignment="1" applyProtection="1">
      <alignment horizontal="center" vertical="center" wrapText="1" readingOrder="1"/>
    </xf>
    <xf numFmtId="0" fontId="9" fillId="3" borderId="5" xfId="0" applyFont="1" applyFill="1" applyBorder="1" applyAlignment="1" applyProtection="1">
      <alignment horizontal="center" vertical="center" wrapText="1" readingOrder="1"/>
    </xf>
    <xf numFmtId="0" fontId="9" fillId="3" borderId="6" xfId="0" applyFont="1" applyFill="1" applyBorder="1" applyAlignment="1" applyProtection="1">
      <alignment horizontal="center" vertical="center" wrapText="1" readingOrder="1"/>
    </xf>
    <xf numFmtId="0" fontId="9" fillId="3" borderId="1" xfId="0" applyFont="1" applyFill="1" applyBorder="1" applyAlignment="1" applyProtection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211"/>
  <sheetViews>
    <sheetView tabSelected="1" workbookViewId="0">
      <selection activeCell="K4" sqref="K4"/>
    </sheetView>
  </sheetViews>
  <sheetFormatPr defaultRowHeight="15" x14ac:dyDescent="0.25"/>
  <cols>
    <col min="1" max="1" width="8.42578125" customWidth="1"/>
    <col min="2" max="2" width="31.28515625" customWidth="1"/>
    <col min="3" max="6" width="12.7109375" hidden="1" customWidth="1"/>
    <col min="7" max="8" width="12.7109375" customWidth="1"/>
    <col min="9" max="9" width="12.7109375" hidden="1" customWidth="1"/>
    <col min="10" max="15" width="12.7109375" customWidth="1"/>
    <col min="16" max="17" width="6.28515625" customWidth="1"/>
    <col min="18" max="18" width="0" style="192" hidden="1" customWidth="1"/>
    <col min="19" max="19" width="11" style="192" hidden="1" customWidth="1"/>
    <col min="20" max="20" width="11.85546875" hidden="1" customWidth="1"/>
    <col min="21" max="24" width="0" hidden="1" customWidth="1"/>
  </cols>
  <sheetData>
    <row r="1" spans="1:21" x14ac:dyDescent="0.25">
      <c r="A1" s="203" t="s">
        <v>0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</row>
    <row r="2" spans="1:21" ht="15.75" thickBot="1" x14ac:dyDescent="0.3">
      <c r="A2" s="203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</row>
    <row r="3" spans="1:21" ht="15" customHeight="1" x14ac:dyDescent="0.25">
      <c r="A3" s="204" t="s">
        <v>2</v>
      </c>
      <c r="B3" s="206" t="s">
        <v>3</v>
      </c>
      <c r="C3" s="208" t="s">
        <v>163</v>
      </c>
      <c r="D3" s="209"/>
      <c r="E3" s="209"/>
      <c r="F3" s="209"/>
      <c r="G3" s="210"/>
      <c r="H3" s="206" t="s">
        <v>162</v>
      </c>
      <c r="I3" s="206" t="s">
        <v>164</v>
      </c>
      <c r="J3" s="206" t="s">
        <v>4</v>
      </c>
      <c r="K3" s="214" t="s">
        <v>167</v>
      </c>
      <c r="L3" s="214"/>
      <c r="M3" s="214"/>
      <c r="N3" s="214"/>
      <c r="O3" s="214"/>
      <c r="P3" s="206" t="s">
        <v>5</v>
      </c>
      <c r="Q3" s="195" t="s">
        <v>5</v>
      </c>
    </row>
    <row r="4" spans="1:21" ht="33.75" x14ac:dyDescent="0.25">
      <c r="A4" s="205"/>
      <c r="B4" s="207"/>
      <c r="C4" s="211"/>
      <c r="D4" s="212"/>
      <c r="E4" s="212"/>
      <c r="F4" s="212"/>
      <c r="G4" s="213"/>
      <c r="H4" s="207"/>
      <c r="I4" s="207"/>
      <c r="J4" s="207"/>
      <c r="K4" s="190" t="s">
        <v>118</v>
      </c>
      <c r="L4" s="190" t="s">
        <v>119</v>
      </c>
      <c r="M4" s="190" t="s">
        <v>120</v>
      </c>
      <c r="N4" s="190" t="s">
        <v>121</v>
      </c>
      <c r="O4" s="190" t="s">
        <v>6</v>
      </c>
      <c r="P4" s="207"/>
      <c r="Q4" s="196"/>
    </row>
    <row r="5" spans="1:21" ht="15" customHeight="1" thickBot="1" x14ac:dyDescent="0.3">
      <c r="A5" s="141" t="s">
        <v>7</v>
      </c>
      <c r="B5" s="142" t="s">
        <v>8</v>
      </c>
      <c r="C5" s="142">
        <v>6</v>
      </c>
      <c r="D5" s="142">
        <v>7</v>
      </c>
      <c r="E5" s="142">
        <v>8</v>
      </c>
      <c r="F5" s="142">
        <v>9</v>
      </c>
      <c r="G5" s="142">
        <v>3</v>
      </c>
      <c r="H5" s="142">
        <v>4</v>
      </c>
      <c r="I5" s="142">
        <v>4</v>
      </c>
      <c r="J5" s="142">
        <v>5</v>
      </c>
      <c r="K5" s="142">
        <v>6</v>
      </c>
      <c r="L5" s="142">
        <v>7</v>
      </c>
      <c r="M5" s="142">
        <v>8</v>
      </c>
      <c r="N5" s="142">
        <v>9</v>
      </c>
      <c r="O5" s="142">
        <v>10</v>
      </c>
      <c r="P5" s="142" t="s">
        <v>9</v>
      </c>
      <c r="Q5" s="143" t="s">
        <v>10</v>
      </c>
    </row>
    <row r="6" spans="1:21" ht="15.75" thickBot="1" x14ac:dyDescent="0.3">
      <c r="A6" s="197"/>
      <c r="B6" s="198"/>
      <c r="C6" s="198"/>
      <c r="D6" s="198"/>
      <c r="E6" s="198"/>
      <c r="F6" s="198"/>
      <c r="G6" s="198"/>
      <c r="H6" s="198"/>
      <c r="I6" s="198"/>
      <c r="J6" s="198"/>
      <c r="K6" s="118"/>
      <c r="L6" s="118"/>
      <c r="M6" s="118"/>
      <c r="N6" s="118"/>
      <c r="O6" s="111"/>
    </row>
    <row r="7" spans="1:21" ht="15.75" thickBot="1" x14ac:dyDescent="0.3">
      <c r="A7" s="2" t="s">
        <v>11</v>
      </c>
      <c r="B7" s="3" t="s">
        <v>12</v>
      </c>
      <c r="C7" s="4">
        <f t="shared" ref="C7:F7" si="0">C9+C13+C17+C22+C28</f>
        <v>5048717946</v>
      </c>
      <c r="D7" s="4">
        <f t="shared" si="0"/>
        <v>0</v>
      </c>
      <c r="E7" s="4">
        <f t="shared" si="0"/>
        <v>21000</v>
      </c>
      <c r="F7" s="4">
        <f t="shared" si="0"/>
        <v>0</v>
      </c>
      <c r="G7" s="4">
        <f>SUM(C7:F7)</f>
        <v>5048738946</v>
      </c>
      <c r="H7" s="4">
        <f t="shared" ref="H7:N7" si="1">H9+H13+H17+H22+H28</f>
        <v>2418628520</v>
      </c>
      <c r="I7" s="4">
        <f t="shared" si="1"/>
        <v>3734224027</v>
      </c>
      <c r="J7" s="4">
        <f>J9+J13+J17+J22+J28</f>
        <v>296278651.33333331</v>
      </c>
      <c r="K7" s="4">
        <f t="shared" si="1"/>
        <v>5345000597.333333</v>
      </c>
      <c r="L7" s="4">
        <f t="shared" si="1"/>
        <v>0</v>
      </c>
      <c r="M7" s="4">
        <f t="shared" si="1"/>
        <v>17000</v>
      </c>
      <c r="N7" s="4">
        <f t="shared" si="1"/>
        <v>0</v>
      </c>
      <c r="O7" s="4">
        <f>SUM(K7:N7)</f>
        <v>5345017597.333333</v>
      </c>
      <c r="P7" s="110">
        <f>H7/G7*100</f>
        <v>47.905596741464002</v>
      </c>
      <c r="Q7" s="77">
        <f>O7/G7*100</f>
        <v>105.86836939881923</v>
      </c>
      <c r="S7" s="192">
        <f>2352943700+2991997027</f>
        <v>5344940727</v>
      </c>
      <c r="T7" s="153">
        <f>SUM(K7-S7)</f>
        <v>59870.333333015442</v>
      </c>
      <c r="U7" t="s">
        <v>165</v>
      </c>
    </row>
    <row r="8" spans="1:21" x14ac:dyDescent="0.25">
      <c r="A8" s="199"/>
      <c r="B8" s="200"/>
      <c r="C8" s="200"/>
      <c r="D8" s="200"/>
      <c r="E8" s="200"/>
      <c r="F8" s="200"/>
      <c r="G8" s="200"/>
      <c r="H8" s="200"/>
      <c r="I8" s="198"/>
      <c r="J8" s="198"/>
      <c r="K8" s="118"/>
      <c r="L8" s="118"/>
      <c r="M8" s="118"/>
      <c r="N8" s="118"/>
      <c r="O8" s="111"/>
    </row>
    <row r="9" spans="1:21" ht="22.5" x14ac:dyDescent="0.25">
      <c r="A9" s="5">
        <v>711</v>
      </c>
      <c r="B9" s="6" t="s">
        <v>13</v>
      </c>
      <c r="C9" s="139">
        <f t="shared" ref="C9:F9" si="2">C10</f>
        <v>112901588</v>
      </c>
      <c r="D9" s="7">
        <f t="shared" si="2"/>
        <v>0</v>
      </c>
      <c r="E9" s="7">
        <f t="shared" si="2"/>
        <v>0</v>
      </c>
      <c r="F9" s="7">
        <f t="shared" si="2"/>
        <v>0</v>
      </c>
      <c r="G9" s="32">
        <f>SUM(C9:F9)</f>
        <v>112901588</v>
      </c>
      <c r="H9" s="10">
        <f t="shared" ref="H9:N9" si="3">H10</f>
        <v>66885893</v>
      </c>
      <c r="I9" s="10">
        <f t="shared" si="3"/>
        <v>90076805</v>
      </c>
      <c r="J9" s="10">
        <f t="shared" si="3"/>
        <v>-16898637</v>
      </c>
      <c r="K9" s="139">
        <f t="shared" si="3"/>
        <v>96002951</v>
      </c>
      <c r="L9" s="7">
        <f t="shared" si="3"/>
        <v>0</v>
      </c>
      <c r="M9" s="7">
        <f t="shared" si="3"/>
        <v>0</v>
      </c>
      <c r="N9" s="7">
        <f t="shared" si="3"/>
        <v>0</v>
      </c>
      <c r="O9" s="32">
        <f>SUM(K9:N9)</f>
        <v>96002951</v>
      </c>
      <c r="P9" s="106">
        <f>H9/G9*100</f>
        <v>59.242650333669353</v>
      </c>
      <c r="Q9" s="11">
        <f>O9/G9*100</f>
        <v>85.032418675988865</v>
      </c>
    </row>
    <row r="10" spans="1:21" ht="33.75" x14ac:dyDescent="0.25">
      <c r="A10" s="12">
        <v>7119</v>
      </c>
      <c r="B10" s="13" t="s">
        <v>14</v>
      </c>
      <c r="C10" s="138">
        <f>C11</f>
        <v>112901588</v>
      </c>
      <c r="D10" s="14">
        <f>D11</f>
        <v>0</v>
      </c>
      <c r="E10" s="14">
        <f>E11</f>
        <v>0</v>
      </c>
      <c r="F10" s="15">
        <v>0</v>
      </c>
      <c r="G10" s="105">
        <f>SUM(C10:F10)</f>
        <v>112901588</v>
      </c>
      <c r="H10" s="17">
        <f>H11</f>
        <v>66885893</v>
      </c>
      <c r="I10" s="17">
        <f>I11</f>
        <v>90076805</v>
      </c>
      <c r="J10" s="17">
        <f>SUM(J11)</f>
        <v>-16898637</v>
      </c>
      <c r="K10" s="138">
        <f>K11</f>
        <v>96002951</v>
      </c>
      <c r="L10" s="14">
        <f>L11</f>
        <v>0</v>
      </c>
      <c r="M10" s="14">
        <f>M11</f>
        <v>0</v>
      </c>
      <c r="N10" s="15">
        <v>0</v>
      </c>
      <c r="O10" s="105">
        <f>SUM(K10:N10)</f>
        <v>96002951</v>
      </c>
      <c r="P10" s="107">
        <f>H10/G10*100</f>
        <v>59.242650333669353</v>
      </c>
      <c r="Q10" s="18">
        <f>O10/G10*100</f>
        <v>85.032418675988865</v>
      </c>
    </row>
    <row r="11" spans="1:21" ht="33.75" x14ac:dyDescent="0.25">
      <c r="A11" s="19">
        <v>711910</v>
      </c>
      <c r="B11" s="20" t="s">
        <v>14</v>
      </c>
      <c r="C11" s="102">
        <v>112901588</v>
      </c>
      <c r="D11" s="21">
        <v>0</v>
      </c>
      <c r="E11" s="21">
        <v>0</v>
      </c>
      <c r="F11" s="22">
        <v>0</v>
      </c>
      <c r="G11" s="112">
        <f>SUM(C11:F11)</f>
        <v>112901588</v>
      </c>
      <c r="H11" s="23">
        <v>66885893</v>
      </c>
      <c r="I11" s="23">
        <v>90076805</v>
      </c>
      <c r="J11" s="23">
        <f>O11-G11</f>
        <v>-16898637</v>
      </c>
      <c r="K11" s="102">
        <v>96002951</v>
      </c>
      <c r="L11" s="21">
        <v>0</v>
      </c>
      <c r="M11" s="21">
        <v>0</v>
      </c>
      <c r="N11" s="22">
        <v>0</v>
      </c>
      <c r="O11" s="112">
        <f>SUM(K11:N11)</f>
        <v>96002951</v>
      </c>
      <c r="P11" s="108">
        <f>H11/G11*100</f>
        <v>59.242650333669353</v>
      </c>
      <c r="Q11" s="24">
        <f>O11/G11*100</f>
        <v>85.032418675988865</v>
      </c>
    </row>
    <row r="12" spans="1:21" x14ac:dyDescent="0.25">
      <c r="A12" s="1"/>
      <c r="B12" s="1"/>
      <c r="C12" s="119"/>
      <c r="D12" s="119"/>
      <c r="E12" s="119"/>
      <c r="F12" s="119"/>
      <c r="G12" s="113"/>
      <c r="H12" s="1"/>
      <c r="I12" s="1"/>
      <c r="J12" s="1"/>
      <c r="K12" s="119"/>
      <c r="L12" s="119"/>
      <c r="M12" s="119"/>
      <c r="N12" s="119"/>
      <c r="O12" s="113"/>
      <c r="P12" s="1"/>
      <c r="Q12" s="1"/>
    </row>
    <row r="13" spans="1:21" ht="22.5" x14ac:dyDescent="0.25">
      <c r="A13" s="5">
        <v>712</v>
      </c>
      <c r="B13" s="6" t="s">
        <v>133</v>
      </c>
      <c r="C13" s="139">
        <f t="shared" ref="C13:F13" si="4">C14</f>
        <v>2824237329</v>
      </c>
      <c r="D13" s="7">
        <f t="shared" si="4"/>
        <v>0</v>
      </c>
      <c r="E13" s="7">
        <f t="shared" si="4"/>
        <v>0</v>
      </c>
      <c r="F13" s="7">
        <f t="shared" si="4"/>
        <v>0</v>
      </c>
      <c r="G13" s="32">
        <f>SUM(C13:F13)</f>
        <v>2824237329</v>
      </c>
      <c r="H13" s="10">
        <f t="shared" ref="H13:N13" si="5">H14</f>
        <v>1368511776</v>
      </c>
      <c r="I13" s="10">
        <f t="shared" si="5"/>
        <v>2075547084</v>
      </c>
      <c r="J13" s="10">
        <f t="shared" si="5"/>
        <v>167759698</v>
      </c>
      <c r="K13" s="139">
        <f t="shared" si="5"/>
        <v>2991997027</v>
      </c>
      <c r="L13" s="7">
        <f t="shared" si="5"/>
        <v>0</v>
      </c>
      <c r="M13" s="7">
        <f t="shared" si="5"/>
        <v>0</v>
      </c>
      <c r="N13" s="7">
        <f t="shared" si="5"/>
        <v>0</v>
      </c>
      <c r="O13" s="32">
        <f>SUM(K13:N13)</f>
        <v>2991997027</v>
      </c>
      <c r="P13" s="106">
        <f>H13/G13*100</f>
        <v>48.455976484262379</v>
      </c>
      <c r="Q13" s="11">
        <f>O13/G13*100</f>
        <v>105.94000002327708</v>
      </c>
    </row>
    <row r="14" spans="1:21" ht="22.5" x14ac:dyDescent="0.25">
      <c r="A14" s="12">
        <v>7121</v>
      </c>
      <c r="B14" s="13" t="s">
        <v>133</v>
      </c>
      <c r="C14" s="138">
        <f>C15</f>
        <v>2824237329</v>
      </c>
      <c r="D14" s="14">
        <f>D15</f>
        <v>0</v>
      </c>
      <c r="E14" s="14">
        <f>E15</f>
        <v>0</v>
      </c>
      <c r="F14" s="15">
        <v>0</v>
      </c>
      <c r="G14" s="105">
        <f>SUM(C14:F14)</f>
        <v>2824237329</v>
      </c>
      <c r="H14" s="17">
        <f>H15</f>
        <v>1368511776</v>
      </c>
      <c r="I14" s="17">
        <f>I15</f>
        <v>2075547084</v>
      </c>
      <c r="J14" s="17">
        <f>SUM(J15)</f>
        <v>167759698</v>
      </c>
      <c r="K14" s="138">
        <f>K15</f>
        <v>2991997027</v>
      </c>
      <c r="L14" s="14">
        <f>L15</f>
        <v>0</v>
      </c>
      <c r="M14" s="14">
        <f>M15</f>
        <v>0</v>
      </c>
      <c r="N14" s="15">
        <v>0</v>
      </c>
      <c r="O14" s="105">
        <f>SUM(K14:N14)</f>
        <v>2991997027</v>
      </c>
      <c r="P14" s="107">
        <f>H14/G14*100</f>
        <v>48.455976484262379</v>
      </c>
      <c r="Q14" s="18">
        <f>O14/G14*100</f>
        <v>105.94000002327708</v>
      </c>
    </row>
    <row r="15" spans="1:21" ht="22.5" x14ac:dyDescent="0.25">
      <c r="A15" s="19">
        <v>712100</v>
      </c>
      <c r="B15" s="20" t="s">
        <v>133</v>
      </c>
      <c r="C15" s="63">
        <v>2824237329</v>
      </c>
      <c r="D15" s="21">
        <v>0</v>
      </c>
      <c r="E15" s="21">
        <v>0</v>
      </c>
      <c r="F15" s="22">
        <v>0</v>
      </c>
      <c r="G15" s="112">
        <f>SUM(C15:F15)</f>
        <v>2824237329</v>
      </c>
      <c r="H15" s="23">
        <v>1368511776</v>
      </c>
      <c r="I15" s="23">
        <v>2075547084</v>
      </c>
      <c r="J15" s="23">
        <f>O15-G15</f>
        <v>167759698</v>
      </c>
      <c r="K15" s="102">
        <v>2991997027</v>
      </c>
      <c r="L15" s="21">
        <v>0</v>
      </c>
      <c r="M15" s="21">
        <v>0</v>
      </c>
      <c r="N15" s="22">
        <v>0</v>
      </c>
      <c r="O15" s="112">
        <f>SUM(K15:N15)</f>
        <v>2991997027</v>
      </c>
      <c r="P15" s="108">
        <f>H15/G15*100</f>
        <v>48.455976484262379</v>
      </c>
      <c r="Q15" s="24">
        <f>O15/G15*100</f>
        <v>105.94000002327708</v>
      </c>
    </row>
    <row r="16" spans="1:21" x14ac:dyDescent="0.25">
      <c r="A16" s="1"/>
      <c r="B16" s="1"/>
      <c r="C16" s="119"/>
      <c r="D16" s="119"/>
      <c r="E16" s="119"/>
      <c r="F16" s="119"/>
      <c r="G16" s="113"/>
      <c r="H16" s="1"/>
      <c r="I16" s="1"/>
      <c r="J16" s="1"/>
      <c r="K16" s="119"/>
      <c r="L16" s="119"/>
      <c r="M16" s="119"/>
      <c r="N16" s="119"/>
      <c r="O16" s="113"/>
      <c r="P16" s="1"/>
      <c r="Q16" s="1"/>
    </row>
    <row r="17" spans="1:17" ht="22.5" x14ac:dyDescent="0.25">
      <c r="A17" s="5">
        <v>717</v>
      </c>
      <c r="B17" s="6" t="s">
        <v>122</v>
      </c>
      <c r="C17" s="139">
        <f>C18</f>
        <v>2111549029</v>
      </c>
      <c r="D17" s="8">
        <f>D18</f>
        <v>0</v>
      </c>
      <c r="E17" s="8">
        <f>E18</f>
        <v>0</v>
      </c>
      <c r="F17" s="9">
        <v>0</v>
      </c>
      <c r="G17" s="32">
        <f>SUM(C17:F17)</f>
        <v>2111549029</v>
      </c>
      <c r="H17" s="177">
        <f t="shared" ref="H17:M17" si="6">H18</f>
        <v>983201412</v>
      </c>
      <c r="I17" s="177">
        <f t="shared" si="6"/>
        <v>1568529919</v>
      </c>
      <c r="J17" s="10">
        <f t="shared" si="6"/>
        <v>145391721</v>
      </c>
      <c r="K17" s="139">
        <f t="shared" si="6"/>
        <v>2256940750</v>
      </c>
      <c r="L17" s="8">
        <f t="shared" si="6"/>
        <v>0</v>
      </c>
      <c r="M17" s="8">
        <f t="shared" si="6"/>
        <v>0</v>
      </c>
      <c r="N17" s="9">
        <v>0</v>
      </c>
      <c r="O17" s="32">
        <f>SUM(K17:N17)</f>
        <v>2256940750</v>
      </c>
      <c r="P17" s="106">
        <f>H17/G17*100</f>
        <v>46.563039668826939</v>
      </c>
      <c r="Q17" s="11">
        <f>O17/G17*100</f>
        <v>106.88554795570413</v>
      </c>
    </row>
    <row r="18" spans="1:17" ht="22.5" x14ac:dyDescent="0.25">
      <c r="A18" s="12">
        <v>7171</v>
      </c>
      <c r="B18" s="13" t="s">
        <v>122</v>
      </c>
      <c r="C18" s="138">
        <f>C19+C20</f>
        <v>2111549029</v>
      </c>
      <c r="D18" s="14">
        <f>D19+D20</f>
        <v>0</v>
      </c>
      <c r="E18" s="14">
        <f>E19+E20</f>
        <v>0</v>
      </c>
      <c r="F18" s="15">
        <v>0</v>
      </c>
      <c r="G18" s="105">
        <f>SUM(C18:F18)</f>
        <v>2111549029</v>
      </c>
      <c r="H18" s="178">
        <f>SUM(H19:H20)</f>
        <v>983201412</v>
      </c>
      <c r="I18" s="178">
        <f>SUM(I19:I20)</f>
        <v>1568529919</v>
      </c>
      <c r="J18" s="17">
        <f>J19+J20</f>
        <v>145391721</v>
      </c>
      <c r="K18" s="138">
        <f>K19+K20</f>
        <v>2256940750</v>
      </c>
      <c r="L18" s="14">
        <f>L19+L20</f>
        <v>0</v>
      </c>
      <c r="M18" s="14">
        <f>M19+M20</f>
        <v>0</v>
      </c>
      <c r="N18" s="15">
        <v>0</v>
      </c>
      <c r="O18" s="105">
        <f>SUM(K18:N18)</f>
        <v>2256940750</v>
      </c>
      <c r="P18" s="107">
        <f>H17/G17*100</f>
        <v>46.563039668826939</v>
      </c>
      <c r="Q18" s="18">
        <f>O18/G18*100</f>
        <v>106.88554795570413</v>
      </c>
    </row>
    <row r="19" spans="1:17" ht="22.5" x14ac:dyDescent="0.25">
      <c r="A19" s="25">
        <v>717111</v>
      </c>
      <c r="B19" s="26" t="s">
        <v>15</v>
      </c>
      <c r="C19" s="101">
        <v>1211280885</v>
      </c>
      <c r="D19" s="27">
        <v>0</v>
      </c>
      <c r="E19" s="27">
        <v>0</v>
      </c>
      <c r="F19" s="28">
        <v>0</v>
      </c>
      <c r="G19" s="114">
        <f>SUM(C19:F19)</f>
        <v>1211280885</v>
      </c>
      <c r="H19" s="179">
        <v>601332412</v>
      </c>
      <c r="I19" s="179">
        <v>949230169</v>
      </c>
      <c r="J19" s="30">
        <f>O19-G19</f>
        <v>117764532</v>
      </c>
      <c r="K19" s="102">
        <f>1329044417+1000</f>
        <v>1329045417</v>
      </c>
      <c r="L19" s="27">
        <v>0</v>
      </c>
      <c r="M19" s="27">
        <v>0</v>
      </c>
      <c r="N19" s="28">
        <v>0</v>
      </c>
      <c r="O19" s="114">
        <f>SUM(K19:N19)</f>
        <v>1329045417</v>
      </c>
      <c r="P19" s="107">
        <f>H18/G18*100</f>
        <v>46.563039668826939</v>
      </c>
      <c r="Q19" s="18">
        <f>O19/G19*100</f>
        <v>109.7223140774652</v>
      </c>
    </row>
    <row r="20" spans="1:17" ht="22.5" x14ac:dyDescent="0.25">
      <c r="A20" s="19">
        <v>717112</v>
      </c>
      <c r="B20" s="20" t="s">
        <v>16</v>
      </c>
      <c r="C20" s="102">
        <v>900268144</v>
      </c>
      <c r="D20" s="21">
        <v>0</v>
      </c>
      <c r="E20" s="21">
        <v>0</v>
      </c>
      <c r="F20" s="22">
        <v>0</v>
      </c>
      <c r="G20" s="112">
        <f>SUM(C20:F20)</f>
        <v>900268144</v>
      </c>
      <c r="H20" s="180">
        <v>381869000</v>
      </c>
      <c r="I20" s="180">
        <v>619299750</v>
      </c>
      <c r="J20" s="31">
        <f>O20-G20</f>
        <v>27627189</v>
      </c>
      <c r="K20" s="102">
        <v>927895333</v>
      </c>
      <c r="L20" s="21">
        <v>0</v>
      </c>
      <c r="M20" s="21">
        <v>0</v>
      </c>
      <c r="N20" s="22">
        <v>0</v>
      </c>
      <c r="O20" s="112">
        <f>SUM(K20:N20)</f>
        <v>927895333</v>
      </c>
      <c r="P20" s="24">
        <f>H19/G19*100</f>
        <v>49.644340916021306</v>
      </c>
      <c r="Q20" s="24">
        <f>O20/G20*100</f>
        <v>103.06877336315034</v>
      </c>
    </row>
    <row r="21" spans="1:17" x14ac:dyDescent="0.25">
      <c r="A21" s="1"/>
      <c r="B21" s="1"/>
      <c r="C21" s="119"/>
      <c r="D21" s="119"/>
      <c r="E21" s="119"/>
      <c r="F21" s="119"/>
      <c r="G21" s="113"/>
      <c r="H21" s="1"/>
      <c r="I21" s="1"/>
      <c r="J21" s="1"/>
      <c r="K21" s="119"/>
      <c r="L21" s="119"/>
      <c r="M21" s="119"/>
      <c r="N21" s="119"/>
      <c r="O21" s="113"/>
      <c r="P21" s="1"/>
      <c r="Q21" s="1"/>
    </row>
    <row r="22" spans="1:17" x14ac:dyDescent="0.25">
      <c r="A22" s="5">
        <v>719</v>
      </c>
      <c r="B22" s="6" t="s">
        <v>17</v>
      </c>
      <c r="C22" s="7">
        <f t="shared" ref="C22:F22" si="7">C23</f>
        <v>0</v>
      </c>
      <c r="D22" s="7">
        <f t="shared" si="7"/>
        <v>0</v>
      </c>
      <c r="E22" s="7">
        <f t="shared" si="7"/>
        <v>21000</v>
      </c>
      <c r="F22" s="32">
        <f t="shared" si="7"/>
        <v>0</v>
      </c>
      <c r="G22" s="32">
        <f>SUM(C22:F22)</f>
        <v>21000</v>
      </c>
      <c r="H22" s="10">
        <f t="shared" ref="H22:N22" si="8">H23</f>
        <v>22290</v>
      </c>
      <c r="I22" s="10">
        <f t="shared" si="8"/>
        <v>25317</v>
      </c>
      <c r="J22" s="10">
        <f t="shared" si="8"/>
        <v>-4000</v>
      </c>
      <c r="K22" s="7">
        <f t="shared" si="8"/>
        <v>0</v>
      </c>
      <c r="L22" s="7">
        <f t="shared" si="8"/>
        <v>0</v>
      </c>
      <c r="M22" s="7">
        <f t="shared" si="8"/>
        <v>17000</v>
      </c>
      <c r="N22" s="32">
        <f t="shared" si="8"/>
        <v>0</v>
      </c>
      <c r="O22" s="32">
        <f>SUM(K22:N22)</f>
        <v>17000</v>
      </c>
      <c r="P22" s="109">
        <f>H22/G22*100</f>
        <v>106.14285714285714</v>
      </c>
      <c r="Q22" s="33">
        <f>O22/G22*100</f>
        <v>80.952380952380949</v>
      </c>
    </row>
    <row r="23" spans="1:17" x14ac:dyDescent="0.25">
      <c r="A23" s="12">
        <v>7191</v>
      </c>
      <c r="B23" s="13" t="s">
        <v>17</v>
      </c>
      <c r="C23" s="14">
        <f>C24+C25+C26</f>
        <v>0</v>
      </c>
      <c r="D23" s="14">
        <f>D24+D25+D26</f>
        <v>0</v>
      </c>
      <c r="E23" s="14">
        <f>E24+E25+E26</f>
        <v>21000</v>
      </c>
      <c r="F23" s="15">
        <f>F24+F25+F26</f>
        <v>0</v>
      </c>
      <c r="G23" s="105">
        <f>SUM(C23:F23)</f>
        <v>21000</v>
      </c>
      <c r="H23" s="17">
        <f>SUM(H24:H26)</f>
        <v>22290</v>
      </c>
      <c r="I23" s="17">
        <f>SUM(I24:I26)</f>
        <v>25317</v>
      </c>
      <c r="J23" s="17">
        <f>SUM(J24:J26)</f>
        <v>-4000</v>
      </c>
      <c r="K23" s="14">
        <f>K24+K25+K26</f>
        <v>0</v>
      </c>
      <c r="L23" s="14">
        <f>L24+L25+L26</f>
        <v>0</v>
      </c>
      <c r="M23" s="14">
        <f>M24+M25+M26</f>
        <v>17000</v>
      </c>
      <c r="N23" s="15">
        <f>N24+N25+N26</f>
        <v>0</v>
      </c>
      <c r="O23" s="105">
        <f>SUM(K23:N23)</f>
        <v>17000</v>
      </c>
      <c r="P23" s="107">
        <f>H22/G22*100</f>
        <v>106.14285714285714</v>
      </c>
      <c r="Q23" s="18">
        <f>O23/G23*100</f>
        <v>80.952380952380949</v>
      </c>
    </row>
    <row r="24" spans="1:17" ht="15" hidden="1" customHeight="1" x14ac:dyDescent="0.25">
      <c r="A24" s="25">
        <v>719110</v>
      </c>
      <c r="B24" s="34" t="s">
        <v>17</v>
      </c>
      <c r="C24" s="27">
        <v>0</v>
      </c>
      <c r="D24" s="27">
        <v>0</v>
      </c>
      <c r="E24" s="27">
        <v>0</v>
      </c>
      <c r="F24" s="28">
        <v>0</v>
      </c>
      <c r="G24" s="114">
        <f>SUM(C24:F24)</f>
        <v>0</v>
      </c>
      <c r="H24" s="35">
        <v>0</v>
      </c>
      <c r="I24" s="35">
        <v>0</v>
      </c>
      <c r="J24" s="30">
        <f>O24-G24</f>
        <v>0</v>
      </c>
      <c r="K24" s="27">
        <v>0</v>
      </c>
      <c r="L24" s="27">
        <v>0</v>
      </c>
      <c r="M24" s="27">
        <v>0</v>
      </c>
      <c r="N24" s="28">
        <v>0</v>
      </c>
      <c r="O24" s="114">
        <f>SUM(K24:N24)</f>
        <v>0</v>
      </c>
      <c r="P24" s="107">
        <f>H23/G23*100</f>
        <v>106.14285714285714</v>
      </c>
      <c r="Q24" s="18">
        <v>0</v>
      </c>
    </row>
    <row r="25" spans="1:17" ht="33.75" x14ac:dyDescent="0.25">
      <c r="A25" s="25">
        <v>719114</v>
      </c>
      <c r="B25" s="34" t="s">
        <v>18</v>
      </c>
      <c r="C25" s="27">
        <v>0</v>
      </c>
      <c r="D25" s="27">
        <v>0</v>
      </c>
      <c r="E25" s="101">
        <v>21000</v>
      </c>
      <c r="F25" s="28">
        <v>0</v>
      </c>
      <c r="G25" s="114">
        <f>SUM(C25:F25)</f>
        <v>21000</v>
      </c>
      <c r="H25" s="35">
        <v>21792</v>
      </c>
      <c r="I25" s="35">
        <v>24637</v>
      </c>
      <c r="J25" s="35">
        <f>O25-G25</f>
        <v>-6000</v>
      </c>
      <c r="K25" s="27"/>
      <c r="L25" s="27">
        <v>0</v>
      </c>
      <c r="M25" s="101">
        <v>15000</v>
      </c>
      <c r="N25" s="28">
        <v>0</v>
      </c>
      <c r="O25" s="114">
        <f>SUM(K25:N25)</f>
        <v>15000</v>
      </c>
      <c r="P25" s="107">
        <f>H25/G25*100</f>
        <v>103.77142857142859</v>
      </c>
      <c r="Q25" s="18">
        <f>O25/G25*100</f>
        <v>71.428571428571431</v>
      </c>
    </row>
    <row r="26" spans="1:17" ht="45" x14ac:dyDescent="0.25">
      <c r="A26" s="19">
        <v>719115</v>
      </c>
      <c r="B26" s="20" t="s">
        <v>19</v>
      </c>
      <c r="C26" s="21">
        <v>0</v>
      </c>
      <c r="D26" s="21">
        <v>0</v>
      </c>
      <c r="E26" s="102"/>
      <c r="F26" s="22">
        <v>0</v>
      </c>
      <c r="G26" s="112">
        <f>SUM(C26:F26)</f>
        <v>0</v>
      </c>
      <c r="H26" s="180">
        <v>498</v>
      </c>
      <c r="I26" s="31">
        <v>680</v>
      </c>
      <c r="J26" s="31">
        <f>O26-G26</f>
        <v>2000</v>
      </c>
      <c r="K26" s="21"/>
      <c r="L26" s="21">
        <v>0</v>
      </c>
      <c r="M26" s="102">
        <v>2000</v>
      </c>
      <c r="N26" s="22">
        <v>0</v>
      </c>
      <c r="O26" s="112">
        <f>SUM(K26:N26)</f>
        <v>2000</v>
      </c>
      <c r="P26" s="24">
        <f>H25/G25*100</f>
        <v>103.77142857142859</v>
      </c>
      <c r="Q26" s="24">
        <v>0</v>
      </c>
    </row>
    <row r="27" spans="1:17" x14ac:dyDescent="0.25">
      <c r="A27" s="36"/>
      <c r="B27" s="37"/>
      <c r="C27" s="29"/>
      <c r="D27" s="29"/>
      <c r="E27" s="29"/>
      <c r="F27" s="29"/>
      <c r="G27" s="114"/>
      <c r="H27" s="38"/>
      <c r="I27" s="38"/>
      <c r="J27" s="38"/>
      <c r="K27" s="29"/>
      <c r="L27" s="29"/>
      <c r="M27" s="29"/>
      <c r="N27" s="29"/>
      <c r="O27" s="114"/>
      <c r="P27" s="39"/>
      <c r="Q27" s="40"/>
    </row>
    <row r="28" spans="1:17" x14ac:dyDescent="0.25">
      <c r="A28" s="5">
        <v>777</v>
      </c>
      <c r="B28" s="41" t="s">
        <v>20</v>
      </c>
      <c r="C28" s="7">
        <f t="shared" ref="C28:F29" si="9">C29</f>
        <v>30000</v>
      </c>
      <c r="D28" s="7">
        <f t="shared" si="9"/>
        <v>0</v>
      </c>
      <c r="E28" s="7">
        <f t="shared" si="9"/>
        <v>0</v>
      </c>
      <c r="F28" s="32">
        <f t="shared" si="9"/>
        <v>0</v>
      </c>
      <c r="G28" s="32">
        <f>SUM(C28:F28)</f>
        <v>30000</v>
      </c>
      <c r="H28" s="10">
        <f>H29</f>
        <v>7149</v>
      </c>
      <c r="I28" s="10">
        <f>I29</f>
        <v>44902</v>
      </c>
      <c r="J28" s="10">
        <f>J29</f>
        <v>29869.333333333336</v>
      </c>
      <c r="K28" s="7">
        <f t="shared" ref="K28:N29" si="10">K29</f>
        <v>59869.333333333336</v>
      </c>
      <c r="L28" s="7">
        <f t="shared" si="10"/>
        <v>0</v>
      </c>
      <c r="M28" s="7">
        <f t="shared" si="10"/>
        <v>0</v>
      </c>
      <c r="N28" s="32">
        <f t="shared" si="10"/>
        <v>0</v>
      </c>
      <c r="O28" s="32">
        <f>SUM(K28:N28)</f>
        <v>59869.333333333336</v>
      </c>
      <c r="P28" s="106">
        <f>H28/G28*100</f>
        <v>23.830000000000002</v>
      </c>
      <c r="Q28" s="11">
        <f>O28/G28*100</f>
        <v>199.56444444444446</v>
      </c>
    </row>
    <row r="29" spans="1:17" x14ac:dyDescent="0.25">
      <c r="A29" s="12">
        <v>7777</v>
      </c>
      <c r="B29" s="13" t="s">
        <v>20</v>
      </c>
      <c r="C29" s="14">
        <f>C30</f>
        <v>30000</v>
      </c>
      <c r="D29" s="14">
        <f t="shared" si="9"/>
        <v>0</v>
      </c>
      <c r="E29" s="14">
        <f t="shared" si="9"/>
        <v>0</v>
      </c>
      <c r="F29" s="15">
        <f t="shared" si="9"/>
        <v>0</v>
      </c>
      <c r="G29" s="105">
        <f>SUM(C29:F29)</f>
        <v>30000</v>
      </c>
      <c r="H29" s="17">
        <f>SUM(H30:H30)</f>
        <v>7149</v>
      </c>
      <c r="I29" s="17">
        <f>SUM(I30:I30)</f>
        <v>44902</v>
      </c>
      <c r="J29" s="17">
        <f>SUM(J30:J30)</f>
        <v>29869.333333333336</v>
      </c>
      <c r="K29" s="14">
        <f>K30</f>
        <v>59869.333333333336</v>
      </c>
      <c r="L29" s="14">
        <f t="shared" si="10"/>
        <v>0</v>
      </c>
      <c r="M29" s="14">
        <f t="shared" si="10"/>
        <v>0</v>
      </c>
      <c r="N29" s="15">
        <f t="shared" si="10"/>
        <v>0</v>
      </c>
      <c r="O29" s="105">
        <f>SUM(K29:N29)</f>
        <v>59869.333333333336</v>
      </c>
      <c r="P29" s="107">
        <f>H28/G28*100</f>
        <v>23.830000000000002</v>
      </c>
      <c r="Q29" s="18">
        <f>O29/G29*100</f>
        <v>199.56444444444446</v>
      </c>
    </row>
    <row r="30" spans="1:17" x14ac:dyDescent="0.25">
      <c r="A30" s="19">
        <v>777770</v>
      </c>
      <c r="B30" s="42" t="s">
        <v>20</v>
      </c>
      <c r="C30" s="21">
        <v>30000</v>
      </c>
      <c r="D30" s="21">
        <v>0</v>
      </c>
      <c r="E30" s="21">
        <v>0</v>
      </c>
      <c r="F30" s="22">
        <v>0</v>
      </c>
      <c r="G30" s="112">
        <f>SUM(C30:F30)</f>
        <v>30000</v>
      </c>
      <c r="H30" s="31">
        <v>7149</v>
      </c>
      <c r="I30" s="31">
        <v>44902</v>
      </c>
      <c r="J30" s="23">
        <f>O30-G30</f>
        <v>29869.333333333336</v>
      </c>
      <c r="K30" s="102">
        <f>SUM(I30/9*12)</f>
        <v>59869.333333333336</v>
      </c>
      <c r="L30" s="21">
        <v>0</v>
      </c>
      <c r="M30" s="21">
        <v>0</v>
      </c>
      <c r="N30" s="22">
        <v>0</v>
      </c>
      <c r="O30" s="112">
        <f>SUM(K30:N30)</f>
        <v>59869.333333333336</v>
      </c>
      <c r="P30" s="24">
        <f>H29/G29*100</f>
        <v>23.830000000000002</v>
      </c>
      <c r="Q30" s="24">
        <v>0</v>
      </c>
    </row>
    <row r="31" spans="1:17" ht="15.75" thickBot="1" x14ac:dyDescent="0.3">
      <c r="A31" s="1"/>
      <c r="B31" s="1"/>
      <c r="C31" s="119"/>
      <c r="D31" s="119"/>
      <c r="E31" s="119"/>
      <c r="F31" s="119"/>
      <c r="G31" s="113"/>
      <c r="H31" s="1"/>
      <c r="I31" s="1"/>
      <c r="J31" s="1"/>
      <c r="K31" s="119"/>
      <c r="L31" s="119"/>
      <c r="M31" s="119"/>
      <c r="N31" s="119"/>
      <c r="O31" s="113"/>
      <c r="P31" s="1"/>
      <c r="Q31" s="1"/>
    </row>
    <row r="32" spans="1:17" ht="15.75" thickBot="1" x14ac:dyDescent="0.3">
      <c r="A32" s="191">
        <v>72</v>
      </c>
      <c r="B32" s="3" t="s">
        <v>21</v>
      </c>
      <c r="C32" s="4">
        <f>SUM(C34+C67+C133)</f>
        <v>476112722</v>
      </c>
      <c r="D32" s="4">
        <f>SUM(D34+D67+D133)</f>
        <v>335000</v>
      </c>
      <c r="E32" s="4">
        <f>SUM(E34+E67+E133)</f>
        <v>45852276</v>
      </c>
      <c r="F32" s="4">
        <f>SUM(F34+F67+F133)</f>
        <v>0</v>
      </c>
      <c r="G32" s="4">
        <f>SUM(C32:F32)</f>
        <v>522299998</v>
      </c>
      <c r="H32" s="4">
        <f>H34+H67+H133</f>
        <v>145565625</v>
      </c>
      <c r="I32" s="4">
        <f>I34+I67+I133</f>
        <v>237335653</v>
      </c>
      <c r="J32" s="4">
        <f>J34+J67+J133</f>
        <v>96581663.666666687</v>
      </c>
      <c r="K32" s="4">
        <f>SUM(K34+K67+K133)</f>
        <v>566220385.66666663</v>
      </c>
      <c r="L32" s="4">
        <f>SUM(L34+L67+L133)</f>
        <v>542000</v>
      </c>
      <c r="M32" s="4">
        <f>SUM(M34+M67+M133)</f>
        <v>52119462</v>
      </c>
      <c r="N32" s="4">
        <f>SUM(N34+N67+N133)</f>
        <v>0</v>
      </c>
      <c r="O32" s="4">
        <f>SUM(K32:N32)</f>
        <v>618881847.66666663</v>
      </c>
      <c r="P32" s="110">
        <f>H32/G32*100</f>
        <v>27.870117855141174</v>
      </c>
      <c r="Q32" s="77">
        <f>O32/G32*100</f>
        <v>118.49164274104911</v>
      </c>
    </row>
    <row r="33" spans="1:17" x14ac:dyDescent="0.25">
      <c r="A33" s="1"/>
      <c r="B33" s="1"/>
      <c r="C33" s="119"/>
      <c r="D33" s="119"/>
      <c r="E33" s="119"/>
      <c r="F33" s="119"/>
      <c r="G33" s="113"/>
      <c r="H33" s="1"/>
      <c r="I33" s="1"/>
      <c r="J33" s="1"/>
      <c r="K33" s="119"/>
      <c r="L33" s="119"/>
      <c r="M33" s="119"/>
      <c r="N33" s="119"/>
      <c r="O33" s="113"/>
      <c r="P33" s="1"/>
      <c r="Q33" s="1"/>
    </row>
    <row r="34" spans="1:17" ht="33.75" x14ac:dyDescent="0.25">
      <c r="A34" s="5" t="s">
        <v>22</v>
      </c>
      <c r="B34" s="6" t="s">
        <v>23</v>
      </c>
      <c r="C34" s="7">
        <f t="shared" ref="C34:F34" si="11">SUM(C35+C45+C55+C60+C62+C64)</f>
        <v>359802380</v>
      </c>
      <c r="D34" s="7">
        <f t="shared" si="11"/>
        <v>0</v>
      </c>
      <c r="E34" s="7">
        <f t="shared" si="11"/>
        <v>20237437</v>
      </c>
      <c r="F34" s="7">
        <f t="shared" si="11"/>
        <v>0</v>
      </c>
      <c r="G34" s="10">
        <f t="shared" ref="G34:G44" si="12">SUM(C34:F34)</f>
        <v>380039817</v>
      </c>
      <c r="H34" s="103">
        <f t="shared" ref="H34:N34" si="13">SUM(H35+H45+H55+H60+H62+H64)</f>
        <v>80682572</v>
      </c>
      <c r="I34" s="103">
        <f t="shared" si="13"/>
        <v>142388902</v>
      </c>
      <c r="J34" s="103">
        <f>SUM(J35+J45+J55+J60+J62+J64)</f>
        <v>102396487.66666669</v>
      </c>
      <c r="K34" s="7">
        <f t="shared" si="13"/>
        <v>462199367.66666663</v>
      </c>
      <c r="L34" s="7">
        <f t="shared" si="13"/>
        <v>0</v>
      </c>
      <c r="M34" s="7">
        <f t="shared" si="13"/>
        <v>20236937</v>
      </c>
      <c r="N34" s="7">
        <f t="shared" si="13"/>
        <v>0</v>
      </c>
      <c r="O34" s="10">
        <f t="shared" ref="O34:O44" si="14">SUM(K34:N34)</f>
        <v>482436304.66666663</v>
      </c>
      <c r="P34" s="106">
        <f>H34/G34*100</f>
        <v>21.230031273275767</v>
      </c>
      <c r="Q34" s="11">
        <f>O34/G34*100</f>
        <v>126.94362092766364</v>
      </c>
    </row>
    <row r="35" spans="1:17" ht="22.5" x14ac:dyDescent="0.25">
      <c r="A35" s="12">
        <v>7211</v>
      </c>
      <c r="B35" s="13" t="s">
        <v>24</v>
      </c>
      <c r="C35" s="14">
        <f t="shared" ref="C35:F35" si="15">SUM(C36:C44)</f>
        <v>328225066</v>
      </c>
      <c r="D35" s="14">
        <f t="shared" si="15"/>
        <v>0</v>
      </c>
      <c r="E35" s="14">
        <f t="shared" si="15"/>
        <v>201000</v>
      </c>
      <c r="F35" s="16">
        <f t="shared" si="15"/>
        <v>0</v>
      </c>
      <c r="G35" s="44">
        <f t="shared" si="12"/>
        <v>328426066</v>
      </c>
      <c r="H35" s="17">
        <f t="shared" ref="H35:N35" si="16">SUM(H36:H44)</f>
        <v>75719683</v>
      </c>
      <c r="I35" s="17">
        <f t="shared" si="16"/>
        <v>135434608</v>
      </c>
      <c r="J35" s="17">
        <f>SUM(J36:J44)</f>
        <v>89962225.333333343</v>
      </c>
      <c r="K35" s="14">
        <f t="shared" si="16"/>
        <v>418187291.33333331</v>
      </c>
      <c r="L35" s="14">
        <f t="shared" si="16"/>
        <v>0</v>
      </c>
      <c r="M35" s="14">
        <f t="shared" si="16"/>
        <v>201000</v>
      </c>
      <c r="N35" s="16">
        <f t="shared" si="16"/>
        <v>0</v>
      </c>
      <c r="O35" s="44">
        <f t="shared" si="14"/>
        <v>418388291.33333331</v>
      </c>
      <c r="P35" s="107">
        <f t="shared" ref="P35:P65" si="17">H35/G35*100</f>
        <v>23.055320767383915</v>
      </c>
      <c r="Q35" s="18">
        <f t="shared" ref="Q35:Q65" si="18">O35/G35*100</f>
        <v>127.39192611262875</v>
      </c>
    </row>
    <row r="36" spans="1:17" ht="33.75" x14ac:dyDescent="0.25">
      <c r="A36" s="25">
        <v>721111</v>
      </c>
      <c r="B36" s="45" t="s">
        <v>25</v>
      </c>
      <c r="C36" s="101">
        <v>30000000</v>
      </c>
      <c r="D36" s="27">
        <v>0</v>
      </c>
      <c r="E36" s="27">
        <v>0</v>
      </c>
      <c r="F36" s="28">
        <v>0</v>
      </c>
      <c r="G36" s="114">
        <f t="shared" si="12"/>
        <v>30000000</v>
      </c>
      <c r="H36" s="35">
        <v>0</v>
      </c>
      <c r="I36" s="35"/>
      <c r="J36" s="30">
        <f t="shared" ref="J36:J44" si="19">O36-G36</f>
        <v>40000000</v>
      </c>
      <c r="K36" s="102">
        <v>70000000</v>
      </c>
      <c r="L36" s="27">
        <v>0</v>
      </c>
      <c r="M36" s="27">
        <v>0</v>
      </c>
      <c r="N36" s="28">
        <v>0</v>
      </c>
      <c r="O36" s="114">
        <f t="shared" si="14"/>
        <v>70000000</v>
      </c>
      <c r="P36" s="107">
        <f t="shared" si="17"/>
        <v>0</v>
      </c>
      <c r="Q36" s="18">
        <f t="shared" si="18"/>
        <v>233.33333333333334</v>
      </c>
    </row>
    <row r="37" spans="1:17" ht="22.5" x14ac:dyDescent="0.25">
      <c r="A37" s="25">
        <v>721112</v>
      </c>
      <c r="B37" s="45" t="s">
        <v>26</v>
      </c>
      <c r="C37" s="46">
        <v>100000</v>
      </c>
      <c r="D37" s="27">
        <v>0</v>
      </c>
      <c r="E37" s="27">
        <v>0</v>
      </c>
      <c r="F37" s="28">
        <v>0</v>
      </c>
      <c r="G37" s="114">
        <f t="shared" si="12"/>
        <v>100000</v>
      </c>
      <c r="H37" s="35">
        <v>78535</v>
      </c>
      <c r="I37" s="35">
        <v>103676</v>
      </c>
      <c r="J37" s="35">
        <f t="shared" si="19"/>
        <v>197948</v>
      </c>
      <c r="K37" s="101">
        <v>297948</v>
      </c>
      <c r="L37" s="27">
        <v>0</v>
      </c>
      <c r="M37" s="27">
        <v>0</v>
      </c>
      <c r="N37" s="28">
        <v>0</v>
      </c>
      <c r="O37" s="114">
        <f t="shared" si="14"/>
        <v>297948</v>
      </c>
      <c r="P37" s="107">
        <f t="shared" si="17"/>
        <v>78.534999999999997</v>
      </c>
      <c r="Q37" s="18">
        <f t="shared" si="18"/>
        <v>297.94800000000004</v>
      </c>
    </row>
    <row r="38" spans="1:17" x14ac:dyDescent="0.25">
      <c r="A38" s="25">
        <v>721113</v>
      </c>
      <c r="B38" s="45" t="s">
        <v>27</v>
      </c>
      <c r="C38" s="46">
        <v>60000</v>
      </c>
      <c r="D38" s="27">
        <v>0</v>
      </c>
      <c r="E38" s="27">
        <v>0</v>
      </c>
      <c r="F38" s="28">
        <v>0</v>
      </c>
      <c r="G38" s="114">
        <f t="shared" si="12"/>
        <v>60000</v>
      </c>
      <c r="H38" s="35">
        <v>19000</v>
      </c>
      <c r="I38" s="35">
        <v>19000</v>
      </c>
      <c r="J38" s="35">
        <f t="shared" si="19"/>
        <v>-34666.666666666664</v>
      </c>
      <c r="K38" s="46">
        <f>SUM(I38/9*12)</f>
        <v>25333.333333333336</v>
      </c>
      <c r="L38" s="27">
        <v>0</v>
      </c>
      <c r="M38" s="27">
        <v>0</v>
      </c>
      <c r="N38" s="28">
        <v>0</v>
      </c>
      <c r="O38" s="114">
        <f t="shared" si="14"/>
        <v>25333.333333333336</v>
      </c>
      <c r="P38" s="107">
        <f t="shared" si="17"/>
        <v>31.666666666666664</v>
      </c>
      <c r="Q38" s="18">
        <f t="shared" si="18"/>
        <v>42.222222222222229</v>
      </c>
    </row>
    <row r="39" spans="1:17" ht="22.5" x14ac:dyDescent="0.25">
      <c r="A39" s="25">
        <v>721119</v>
      </c>
      <c r="B39" s="45" t="s">
        <v>28</v>
      </c>
      <c r="C39" s="46">
        <v>1000</v>
      </c>
      <c r="D39" s="27">
        <v>0</v>
      </c>
      <c r="E39" s="27">
        <v>0</v>
      </c>
      <c r="F39" s="28">
        <v>0</v>
      </c>
      <c r="G39" s="114">
        <f t="shared" si="12"/>
        <v>1000</v>
      </c>
      <c r="H39" s="35">
        <v>480</v>
      </c>
      <c r="I39" s="35">
        <v>640</v>
      </c>
      <c r="J39" s="35">
        <f t="shared" si="19"/>
        <v>-146.66666666666663</v>
      </c>
      <c r="K39" s="46">
        <f>SUM(I39/9*12)</f>
        <v>853.33333333333337</v>
      </c>
      <c r="L39" s="27">
        <v>0</v>
      </c>
      <c r="M39" s="27">
        <v>0</v>
      </c>
      <c r="N39" s="28">
        <v>0</v>
      </c>
      <c r="O39" s="114">
        <f t="shared" si="14"/>
        <v>853.33333333333337</v>
      </c>
      <c r="P39" s="107">
        <f t="shared" si="17"/>
        <v>48</v>
      </c>
      <c r="Q39" s="18">
        <f t="shared" si="18"/>
        <v>85.333333333333343</v>
      </c>
    </row>
    <row r="40" spans="1:17" x14ac:dyDescent="0.25">
      <c r="A40" s="25">
        <v>721121</v>
      </c>
      <c r="B40" s="45" t="s">
        <v>125</v>
      </c>
      <c r="C40" s="46">
        <v>5000</v>
      </c>
      <c r="D40" s="27">
        <v>0</v>
      </c>
      <c r="E40" s="27">
        <v>0</v>
      </c>
      <c r="F40" s="28">
        <v>0</v>
      </c>
      <c r="G40" s="114">
        <f t="shared" si="12"/>
        <v>5000</v>
      </c>
      <c r="H40" s="35">
        <v>980</v>
      </c>
      <c r="I40" s="35">
        <v>431</v>
      </c>
      <c r="J40" s="35">
        <f t="shared" si="19"/>
        <v>-4425.333333333333</v>
      </c>
      <c r="K40" s="46">
        <f t="shared" ref="K40:K42" si="20">SUM(I40/9*12)</f>
        <v>574.66666666666663</v>
      </c>
      <c r="L40" s="27">
        <v>0</v>
      </c>
      <c r="M40" s="27">
        <v>0</v>
      </c>
      <c r="N40" s="28">
        <v>0</v>
      </c>
      <c r="O40" s="114">
        <f t="shared" si="14"/>
        <v>574.66666666666663</v>
      </c>
      <c r="P40" s="107">
        <f t="shared" si="17"/>
        <v>19.600000000000001</v>
      </c>
      <c r="Q40" s="18">
        <f t="shared" si="18"/>
        <v>11.493333333333332</v>
      </c>
    </row>
    <row r="41" spans="1:17" x14ac:dyDescent="0.25">
      <c r="A41" s="25">
        <v>721122</v>
      </c>
      <c r="B41" s="45" t="s">
        <v>126</v>
      </c>
      <c r="C41" s="46">
        <v>100000</v>
      </c>
      <c r="D41" s="27">
        <v>0</v>
      </c>
      <c r="E41" s="27">
        <v>0</v>
      </c>
      <c r="F41" s="28">
        <v>0</v>
      </c>
      <c r="G41" s="114">
        <f t="shared" si="12"/>
        <v>100000</v>
      </c>
      <c r="H41" s="35">
        <v>26360</v>
      </c>
      <c r="I41" s="35">
        <v>32607</v>
      </c>
      <c r="J41" s="35">
        <f t="shared" si="19"/>
        <v>-56524</v>
      </c>
      <c r="K41" s="46">
        <f t="shared" si="20"/>
        <v>43476</v>
      </c>
      <c r="L41" s="27">
        <v>0</v>
      </c>
      <c r="M41" s="27">
        <v>0</v>
      </c>
      <c r="N41" s="28">
        <v>0</v>
      </c>
      <c r="O41" s="114">
        <f t="shared" si="14"/>
        <v>43476</v>
      </c>
      <c r="P41" s="107">
        <f t="shared" si="17"/>
        <v>26.36</v>
      </c>
      <c r="Q41" s="18">
        <f t="shared" si="18"/>
        <v>43.475999999999999</v>
      </c>
    </row>
    <row r="42" spans="1:17" x14ac:dyDescent="0.25">
      <c r="A42" s="25">
        <v>721123</v>
      </c>
      <c r="B42" s="45" t="s">
        <v>138</v>
      </c>
      <c r="C42" s="46">
        <v>200</v>
      </c>
      <c r="D42" s="27">
        <v>0</v>
      </c>
      <c r="E42" s="27">
        <v>0</v>
      </c>
      <c r="F42" s="28">
        <v>0</v>
      </c>
      <c r="G42" s="114">
        <f t="shared" si="12"/>
        <v>200</v>
      </c>
      <c r="H42" s="35">
        <v>64</v>
      </c>
      <c r="I42" s="35">
        <v>84</v>
      </c>
      <c r="J42" s="35">
        <f t="shared" si="19"/>
        <v>-88</v>
      </c>
      <c r="K42" s="46">
        <f t="shared" si="20"/>
        <v>112</v>
      </c>
      <c r="L42" s="27">
        <v>0</v>
      </c>
      <c r="M42" s="27">
        <v>0</v>
      </c>
      <c r="N42" s="28">
        <v>0</v>
      </c>
      <c r="O42" s="114">
        <f t="shared" si="14"/>
        <v>112</v>
      </c>
      <c r="P42" s="107">
        <f t="shared" si="17"/>
        <v>32</v>
      </c>
      <c r="Q42" s="18">
        <f t="shared" si="18"/>
        <v>56.000000000000007</v>
      </c>
    </row>
    <row r="43" spans="1:17" ht="22.5" x14ac:dyDescent="0.25">
      <c r="A43" s="25">
        <v>721129</v>
      </c>
      <c r="B43" s="45" t="s">
        <v>29</v>
      </c>
      <c r="C43" s="101">
        <v>0</v>
      </c>
      <c r="D43" s="27">
        <v>0</v>
      </c>
      <c r="E43" s="101">
        <v>201000</v>
      </c>
      <c r="F43" s="28">
        <v>0</v>
      </c>
      <c r="G43" s="114">
        <f t="shared" si="12"/>
        <v>201000</v>
      </c>
      <c r="H43" s="35">
        <v>348480</v>
      </c>
      <c r="I43" s="35">
        <v>377328</v>
      </c>
      <c r="J43" s="35">
        <f t="shared" si="19"/>
        <v>0</v>
      </c>
      <c r="K43" s="101"/>
      <c r="L43" s="27">
        <v>0</v>
      </c>
      <c r="M43" s="101">
        <v>201000</v>
      </c>
      <c r="N43" s="28">
        <v>0</v>
      </c>
      <c r="O43" s="114">
        <f t="shared" si="14"/>
        <v>201000</v>
      </c>
      <c r="P43" s="107">
        <f t="shared" si="17"/>
        <v>173.37313432835822</v>
      </c>
      <c r="Q43" s="18">
        <f t="shared" si="18"/>
        <v>100</v>
      </c>
    </row>
    <row r="44" spans="1:17" ht="22.5" x14ac:dyDescent="0.25">
      <c r="A44" s="25">
        <v>721192</v>
      </c>
      <c r="B44" s="45" t="s">
        <v>30</v>
      </c>
      <c r="C44" s="46">
        <v>297958866</v>
      </c>
      <c r="D44" s="27">
        <v>0</v>
      </c>
      <c r="E44" s="27">
        <v>0</v>
      </c>
      <c r="F44" s="28">
        <v>0</v>
      </c>
      <c r="G44" s="114">
        <f t="shared" si="12"/>
        <v>297958866</v>
      </c>
      <c r="H44" s="35">
        <v>75245784</v>
      </c>
      <c r="I44" s="35">
        <v>134900842</v>
      </c>
      <c r="J44" s="35">
        <f t="shared" si="19"/>
        <v>49860128</v>
      </c>
      <c r="K44" s="46">
        <v>347818994</v>
      </c>
      <c r="L44" s="27">
        <v>0</v>
      </c>
      <c r="M44" s="27">
        <v>0</v>
      </c>
      <c r="N44" s="28">
        <v>0</v>
      </c>
      <c r="O44" s="114">
        <f t="shared" si="14"/>
        <v>347818994</v>
      </c>
      <c r="P44" s="107">
        <f t="shared" si="17"/>
        <v>25.253748952044948</v>
      </c>
      <c r="Q44" s="18">
        <f t="shared" si="18"/>
        <v>116.73389641642682</v>
      </c>
    </row>
    <row r="45" spans="1:17" x14ac:dyDescent="0.25">
      <c r="A45" s="47">
        <v>7212</v>
      </c>
      <c r="B45" s="48" t="s">
        <v>31</v>
      </c>
      <c r="C45" s="49">
        <f>SUM(C46:C54)</f>
        <v>11211704</v>
      </c>
      <c r="D45" s="49">
        <f t="shared" ref="D45:F45" si="21">SUM(D46:D54)</f>
        <v>0</v>
      </c>
      <c r="E45" s="49">
        <f t="shared" si="21"/>
        <v>4001611</v>
      </c>
      <c r="F45" s="49">
        <f t="shared" si="21"/>
        <v>0</v>
      </c>
      <c r="G45" s="52">
        <f>SUM(G46:G54)</f>
        <v>15213315</v>
      </c>
      <c r="H45" s="51">
        <f>SUM(H46:H54)</f>
        <v>4737444</v>
      </c>
      <c r="I45" s="51">
        <f>SUM(I46:I54)</f>
        <v>6713457</v>
      </c>
      <c r="J45" s="51">
        <f>SUM(J46:J54)</f>
        <v>32478756.333333336</v>
      </c>
      <c r="K45" s="49">
        <f>SUM(K46:K54)</f>
        <v>43690960.333333336</v>
      </c>
      <c r="L45" s="49">
        <f t="shared" ref="L45:N45" si="22">SUM(L46:L54)</f>
        <v>0</v>
      </c>
      <c r="M45" s="49">
        <f t="shared" si="22"/>
        <v>4001111</v>
      </c>
      <c r="N45" s="49">
        <f t="shared" si="22"/>
        <v>0</v>
      </c>
      <c r="O45" s="52">
        <f>SUM(O46:O54)</f>
        <v>47692071.333333336</v>
      </c>
      <c r="P45" s="107">
        <f t="shared" si="17"/>
        <v>31.14011640461004</v>
      </c>
      <c r="Q45" s="18">
        <f t="shared" si="18"/>
        <v>313.48901494074983</v>
      </c>
    </row>
    <row r="46" spans="1:17" x14ac:dyDescent="0.25">
      <c r="A46" s="53">
        <v>721211</v>
      </c>
      <c r="B46" s="54" t="s">
        <v>32</v>
      </c>
      <c r="C46" s="46">
        <v>473000</v>
      </c>
      <c r="D46" s="46">
        <v>0</v>
      </c>
      <c r="E46" s="101">
        <v>1511</v>
      </c>
      <c r="F46" s="55">
        <v>0</v>
      </c>
      <c r="G46" s="99">
        <f t="shared" ref="G46:G52" si="23">SUM(C46:F46)</f>
        <v>474511</v>
      </c>
      <c r="H46" s="35">
        <v>18849</v>
      </c>
      <c r="I46" s="35">
        <v>29824</v>
      </c>
      <c r="J46" s="35">
        <f t="shared" ref="J46:J54" si="24">O46-G46</f>
        <v>-433734.66666666669</v>
      </c>
      <c r="K46" s="46">
        <f t="shared" ref="K46:K53" si="25">SUM(I46/9*12)</f>
        <v>39765.333333333336</v>
      </c>
      <c r="L46" s="46">
        <v>0</v>
      </c>
      <c r="M46" s="101">
        <v>1011</v>
      </c>
      <c r="N46" s="55">
        <v>0</v>
      </c>
      <c r="O46" s="99">
        <f t="shared" ref="O46:O65" si="26">SUM(K46:N46)</f>
        <v>40776.333333333336</v>
      </c>
      <c r="P46" s="107">
        <f t="shared" si="17"/>
        <v>3.9722999045332981</v>
      </c>
      <c r="Q46" s="18">
        <f t="shared" si="18"/>
        <v>8.5933378432393202</v>
      </c>
    </row>
    <row r="47" spans="1:17" x14ac:dyDescent="0.25">
      <c r="A47" s="53" t="s">
        <v>33</v>
      </c>
      <c r="B47" s="54" t="s">
        <v>34</v>
      </c>
      <c r="C47" s="46">
        <v>0</v>
      </c>
      <c r="D47" s="46">
        <v>0</v>
      </c>
      <c r="E47" s="101">
        <v>100</v>
      </c>
      <c r="F47" s="55">
        <v>0</v>
      </c>
      <c r="G47" s="99">
        <f t="shared" si="23"/>
        <v>100</v>
      </c>
      <c r="H47" s="35">
        <v>0</v>
      </c>
      <c r="I47" s="35"/>
      <c r="J47" s="35">
        <f t="shared" si="24"/>
        <v>34000000</v>
      </c>
      <c r="K47" s="46">
        <v>34000000</v>
      </c>
      <c r="L47" s="46">
        <v>0</v>
      </c>
      <c r="M47" s="101">
        <v>100</v>
      </c>
      <c r="N47" s="55">
        <v>0</v>
      </c>
      <c r="O47" s="99">
        <f t="shared" si="26"/>
        <v>34000100</v>
      </c>
      <c r="P47" s="107">
        <f t="shared" si="17"/>
        <v>0</v>
      </c>
      <c r="Q47" s="18">
        <f t="shared" si="18"/>
        <v>34000100</v>
      </c>
    </row>
    <row r="48" spans="1:17" ht="22.5" x14ac:dyDescent="0.25">
      <c r="A48" s="25">
        <v>721215</v>
      </c>
      <c r="B48" s="45" t="s">
        <v>35</v>
      </c>
      <c r="C48" s="27">
        <v>300000</v>
      </c>
      <c r="D48" s="27">
        <v>0</v>
      </c>
      <c r="E48" s="46">
        <v>0</v>
      </c>
      <c r="F48" s="28">
        <v>0</v>
      </c>
      <c r="G48" s="114">
        <f t="shared" si="23"/>
        <v>300000</v>
      </c>
      <c r="H48" s="35">
        <v>396219</v>
      </c>
      <c r="I48" s="35">
        <v>626031</v>
      </c>
      <c r="J48" s="35">
        <f t="shared" si="24"/>
        <v>534708</v>
      </c>
      <c r="K48" s="27">
        <f t="shared" si="25"/>
        <v>834708</v>
      </c>
      <c r="L48" s="27">
        <v>0</v>
      </c>
      <c r="M48" s="46">
        <v>0</v>
      </c>
      <c r="N48" s="28">
        <v>0</v>
      </c>
      <c r="O48" s="114">
        <f t="shared" si="26"/>
        <v>834708</v>
      </c>
      <c r="P48" s="107">
        <f t="shared" si="17"/>
        <v>132.07300000000001</v>
      </c>
      <c r="Q48" s="18">
        <f t="shared" si="18"/>
        <v>278.23599999999999</v>
      </c>
    </row>
    <row r="49" spans="1:19" ht="22.5" x14ac:dyDescent="0.25">
      <c r="A49" s="25">
        <v>721219</v>
      </c>
      <c r="B49" s="45" t="s">
        <v>36</v>
      </c>
      <c r="C49" s="27">
        <v>2017252</v>
      </c>
      <c r="D49" s="27">
        <v>0</v>
      </c>
      <c r="E49" s="27">
        <v>0</v>
      </c>
      <c r="F49" s="28">
        <v>0</v>
      </c>
      <c r="G49" s="114">
        <f t="shared" si="23"/>
        <v>2017252</v>
      </c>
      <c r="H49" s="35">
        <v>349830</v>
      </c>
      <c r="I49" s="35">
        <v>545827</v>
      </c>
      <c r="J49" s="35">
        <f t="shared" si="24"/>
        <v>-417550</v>
      </c>
      <c r="K49" s="101">
        <v>1599702</v>
      </c>
      <c r="L49" s="27">
        <v>0</v>
      </c>
      <c r="M49" s="27">
        <v>0</v>
      </c>
      <c r="N49" s="28">
        <v>0</v>
      </c>
      <c r="O49" s="114">
        <f t="shared" si="26"/>
        <v>1599702</v>
      </c>
      <c r="P49" s="107">
        <f t="shared" si="17"/>
        <v>17.341908695591826</v>
      </c>
      <c r="Q49" s="18">
        <f t="shared" si="18"/>
        <v>79.301049150031815</v>
      </c>
      <c r="R49" s="192">
        <f>5168248/6517252</f>
        <v>0.79301030557050733</v>
      </c>
      <c r="S49" s="192">
        <f>SUM(G49*R49)</f>
        <v>1599701.6249327171</v>
      </c>
    </row>
    <row r="50" spans="1:19" x14ac:dyDescent="0.25">
      <c r="A50" s="53">
        <v>721227</v>
      </c>
      <c r="B50" s="54" t="s">
        <v>37</v>
      </c>
      <c r="C50" s="46">
        <v>500000</v>
      </c>
      <c r="D50" s="46">
        <v>0</v>
      </c>
      <c r="E50" s="27">
        <v>0</v>
      </c>
      <c r="F50" s="55">
        <v>0</v>
      </c>
      <c r="G50" s="99">
        <f t="shared" si="23"/>
        <v>500000</v>
      </c>
      <c r="H50" s="35">
        <v>161471</v>
      </c>
      <c r="I50" s="35">
        <v>165409</v>
      </c>
      <c r="J50" s="35">
        <f t="shared" si="24"/>
        <v>-41143</v>
      </c>
      <c r="K50" s="46">
        <v>458857</v>
      </c>
      <c r="L50" s="46">
        <v>0</v>
      </c>
      <c r="M50" s="27">
        <v>0</v>
      </c>
      <c r="N50" s="55">
        <v>0</v>
      </c>
      <c r="O50" s="99">
        <f t="shared" si="26"/>
        <v>458857</v>
      </c>
      <c r="P50" s="107">
        <f t="shared" si="17"/>
        <v>32.294200000000004</v>
      </c>
      <c r="Q50" s="18">
        <f t="shared" si="18"/>
        <v>91.7714</v>
      </c>
    </row>
    <row r="51" spans="1:19" x14ac:dyDescent="0.25">
      <c r="A51" s="53">
        <v>721231</v>
      </c>
      <c r="B51" s="54" t="s">
        <v>38</v>
      </c>
      <c r="C51" s="46">
        <v>3400452</v>
      </c>
      <c r="D51" s="46">
        <v>0</v>
      </c>
      <c r="E51" s="101">
        <v>4000000</v>
      </c>
      <c r="F51" s="55">
        <v>0</v>
      </c>
      <c r="G51" s="99">
        <f t="shared" si="23"/>
        <v>7400452</v>
      </c>
      <c r="H51" s="35">
        <v>1691996</v>
      </c>
      <c r="I51" s="35">
        <v>2390297</v>
      </c>
      <c r="J51" s="35">
        <f t="shared" si="24"/>
        <v>-212214</v>
      </c>
      <c r="K51" s="46">
        <v>3188238</v>
      </c>
      <c r="L51" s="46">
        <v>0</v>
      </c>
      <c r="M51" s="101">
        <v>4000000</v>
      </c>
      <c r="N51" s="55">
        <v>0</v>
      </c>
      <c r="O51" s="99">
        <f t="shared" si="26"/>
        <v>7188238</v>
      </c>
      <c r="P51" s="107">
        <f t="shared" si="17"/>
        <v>22.863414288748849</v>
      </c>
      <c r="Q51" s="18">
        <f t="shared" si="18"/>
        <v>97.132418398227571</v>
      </c>
    </row>
    <row r="52" spans="1:19" x14ac:dyDescent="0.25">
      <c r="A52" s="53">
        <v>721232</v>
      </c>
      <c r="B52" s="54" t="s">
        <v>39</v>
      </c>
      <c r="C52" s="46">
        <v>16000</v>
      </c>
      <c r="D52" s="46">
        <v>0</v>
      </c>
      <c r="E52" s="27">
        <v>0</v>
      </c>
      <c r="F52" s="55">
        <v>0</v>
      </c>
      <c r="G52" s="99">
        <f t="shared" si="23"/>
        <v>16000</v>
      </c>
      <c r="H52" s="35">
        <v>355</v>
      </c>
      <c r="I52" s="35">
        <v>858</v>
      </c>
      <c r="J52" s="35">
        <f t="shared" si="24"/>
        <v>-14856</v>
      </c>
      <c r="K52" s="46">
        <f t="shared" si="25"/>
        <v>1144</v>
      </c>
      <c r="L52" s="46">
        <v>0</v>
      </c>
      <c r="M52" s="27">
        <v>0</v>
      </c>
      <c r="N52" s="55">
        <v>0</v>
      </c>
      <c r="O52" s="99">
        <f t="shared" si="26"/>
        <v>1144</v>
      </c>
      <c r="P52" s="107">
        <f t="shared" si="17"/>
        <v>2.21875</v>
      </c>
      <c r="Q52" s="18">
        <f t="shared" si="18"/>
        <v>7.1499999999999995</v>
      </c>
    </row>
    <row r="53" spans="1:19" ht="22.5" x14ac:dyDescent="0.25">
      <c r="A53" s="53">
        <v>721233</v>
      </c>
      <c r="B53" s="54" t="s">
        <v>123</v>
      </c>
      <c r="C53" s="46">
        <v>5000</v>
      </c>
      <c r="D53" s="46">
        <v>0</v>
      </c>
      <c r="E53" s="27">
        <v>0</v>
      </c>
      <c r="F53" s="55">
        <v>0</v>
      </c>
      <c r="G53" s="99">
        <f>SUM(C53:F53)</f>
        <v>5000</v>
      </c>
      <c r="H53" s="35">
        <v>0</v>
      </c>
      <c r="I53" s="35"/>
      <c r="J53" s="35">
        <f t="shared" si="24"/>
        <v>-5000</v>
      </c>
      <c r="K53" s="46">
        <f t="shared" si="25"/>
        <v>0</v>
      </c>
      <c r="L53" s="46">
        <v>0</v>
      </c>
      <c r="M53" s="27">
        <v>0</v>
      </c>
      <c r="N53" s="55">
        <v>0</v>
      </c>
      <c r="O53" s="99">
        <f>SUM(K53:N53)</f>
        <v>0</v>
      </c>
      <c r="P53" s="107">
        <f t="shared" si="17"/>
        <v>0</v>
      </c>
      <c r="Q53" s="18">
        <f t="shared" si="18"/>
        <v>0</v>
      </c>
    </row>
    <row r="54" spans="1:19" x14ac:dyDescent="0.25">
      <c r="A54" s="53">
        <v>721239</v>
      </c>
      <c r="B54" s="54" t="s">
        <v>31</v>
      </c>
      <c r="C54" s="46">
        <v>4500000</v>
      </c>
      <c r="D54" s="46"/>
      <c r="E54" s="27"/>
      <c r="F54" s="96"/>
      <c r="G54" s="99">
        <f>SUM(C54:F54)</f>
        <v>4500000</v>
      </c>
      <c r="H54" s="99">
        <v>2118724</v>
      </c>
      <c r="I54" s="99">
        <v>2955211</v>
      </c>
      <c r="J54" s="35">
        <f t="shared" si="24"/>
        <v>-931454</v>
      </c>
      <c r="K54" s="101">
        <v>3568546</v>
      </c>
      <c r="L54" s="46"/>
      <c r="M54" s="27"/>
      <c r="N54" s="96"/>
      <c r="O54" s="99">
        <f>SUM(K54:N54)</f>
        <v>3568546</v>
      </c>
      <c r="P54" s="107">
        <f t="shared" si="17"/>
        <v>47.082755555555558</v>
      </c>
      <c r="Q54" s="18">
        <f t="shared" si="18"/>
        <v>79.301022222222215</v>
      </c>
      <c r="S54" s="192">
        <f>SUM(G54*R49)</f>
        <v>3568546.3750672829</v>
      </c>
    </row>
    <row r="55" spans="1:19" ht="22.5" x14ac:dyDescent="0.25">
      <c r="A55" s="47">
        <v>7213</v>
      </c>
      <c r="B55" s="48" t="s">
        <v>40</v>
      </c>
      <c r="C55" s="49">
        <f t="shared" ref="C55:F55" si="27">SUM(C56:C59)</f>
        <v>186000</v>
      </c>
      <c r="D55" s="49">
        <f t="shared" si="27"/>
        <v>0</v>
      </c>
      <c r="E55" s="49">
        <f t="shared" si="27"/>
        <v>0</v>
      </c>
      <c r="F55" s="50">
        <f t="shared" si="27"/>
        <v>0</v>
      </c>
      <c r="G55" s="52">
        <f t="shared" ref="G55:G56" si="28">SUM(C55:F55)</f>
        <v>186000</v>
      </c>
      <c r="H55" s="51">
        <f t="shared" ref="H55:N55" si="29">SUM(H56:H59)</f>
        <v>46835</v>
      </c>
      <c r="I55" s="51">
        <f t="shared" si="29"/>
        <v>62339</v>
      </c>
      <c r="J55" s="51">
        <f>SUM(J56:J59)</f>
        <v>-102881.33333333333</v>
      </c>
      <c r="K55" s="49">
        <f t="shared" si="29"/>
        <v>83118.666666666672</v>
      </c>
      <c r="L55" s="49">
        <f t="shared" si="29"/>
        <v>0</v>
      </c>
      <c r="M55" s="49">
        <f t="shared" si="29"/>
        <v>0</v>
      </c>
      <c r="N55" s="50">
        <f t="shared" si="29"/>
        <v>0</v>
      </c>
      <c r="O55" s="52">
        <f t="shared" si="26"/>
        <v>83118.666666666672</v>
      </c>
      <c r="P55" s="107">
        <f t="shared" si="17"/>
        <v>25.180107526881724</v>
      </c>
      <c r="Q55" s="18">
        <f t="shared" si="18"/>
        <v>44.687455197132621</v>
      </c>
    </row>
    <row r="56" spans="1:19" x14ac:dyDescent="0.25">
      <c r="A56" s="53">
        <v>721311</v>
      </c>
      <c r="B56" s="54" t="s">
        <v>41</v>
      </c>
      <c r="C56" s="46">
        <v>5000</v>
      </c>
      <c r="D56" s="46">
        <v>0</v>
      </c>
      <c r="E56" s="46">
        <v>0</v>
      </c>
      <c r="F56" s="57">
        <v>0</v>
      </c>
      <c r="G56" s="99">
        <f t="shared" si="28"/>
        <v>5000</v>
      </c>
      <c r="H56" s="35">
        <v>30</v>
      </c>
      <c r="I56" s="35">
        <v>35</v>
      </c>
      <c r="J56" s="35">
        <f>O56-G56</f>
        <v>-4953.333333333333</v>
      </c>
      <c r="K56" s="46">
        <f t="shared" ref="K56:K59" si="30">SUM(I56/9*12)</f>
        <v>46.666666666666664</v>
      </c>
      <c r="L56" s="46">
        <v>0</v>
      </c>
      <c r="M56" s="46">
        <v>0</v>
      </c>
      <c r="N56" s="57">
        <v>0</v>
      </c>
      <c r="O56" s="99">
        <f t="shared" si="26"/>
        <v>46.666666666666664</v>
      </c>
      <c r="P56" s="107">
        <f t="shared" si="17"/>
        <v>0.6</v>
      </c>
      <c r="Q56" s="18">
        <f t="shared" si="18"/>
        <v>0.93333333333333324</v>
      </c>
    </row>
    <row r="57" spans="1:19" x14ac:dyDescent="0.25">
      <c r="A57" s="53">
        <v>721312</v>
      </c>
      <c r="B57" s="54" t="s">
        <v>127</v>
      </c>
      <c r="C57" s="46">
        <v>1000</v>
      </c>
      <c r="D57" s="46">
        <v>0</v>
      </c>
      <c r="E57" s="46">
        <v>0</v>
      </c>
      <c r="F57" s="57">
        <v>0</v>
      </c>
      <c r="G57" s="99">
        <f>SUM(C57:F57)</f>
        <v>1000</v>
      </c>
      <c r="H57" s="35">
        <v>257</v>
      </c>
      <c r="I57" s="35">
        <v>362</v>
      </c>
      <c r="J57" s="35">
        <f>O57-G57</f>
        <v>-517.33333333333337</v>
      </c>
      <c r="K57" s="46">
        <f t="shared" si="30"/>
        <v>482.66666666666663</v>
      </c>
      <c r="L57" s="46">
        <v>0</v>
      </c>
      <c r="M57" s="46">
        <v>0</v>
      </c>
      <c r="N57" s="57">
        <v>0</v>
      </c>
      <c r="O57" s="99">
        <f>SUM(K57:N57)</f>
        <v>482.66666666666663</v>
      </c>
      <c r="P57" s="107">
        <f t="shared" si="17"/>
        <v>25.7</v>
      </c>
      <c r="Q57" s="18">
        <f t="shared" si="18"/>
        <v>48.266666666666666</v>
      </c>
    </row>
    <row r="58" spans="1:19" ht="22.5" x14ac:dyDescent="0.25">
      <c r="A58" s="53">
        <v>721361</v>
      </c>
      <c r="B58" s="54" t="s">
        <v>42</v>
      </c>
      <c r="C58" s="46">
        <v>30000</v>
      </c>
      <c r="D58" s="46">
        <v>0</v>
      </c>
      <c r="E58" s="46">
        <v>0</v>
      </c>
      <c r="F58" s="57">
        <v>0</v>
      </c>
      <c r="G58" s="99">
        <f t="shared" ref="G58:G59" si="31">SUM(C58:F58)</f>
        <v>30000</v>
      </c>
      <c r="H58" s="35">
        <v>17625</v>
      </c>
      <c r="I58" s="35">
        <v>17625</v>
      </c>
      <c r="J58" s="35">
        <f>O58-G58</f>
        <v>-6500</v>
      </c>
      <c r="K58" s="46">
        <f t="shared" si="30"/>
        <v>23500</v>
      </c>
      <c r="L58" s="46">
        <v>0</v>
      </c>
      <c r="M58" s="46">
        <v>0</v>
      </c>
      <c r="N58" s="57">
        <v>0</v>
      </c>
      <c r="O58" s="99">
        <f t="shared" si="26"/>
        <v>23500</v>
      </c>
      <c r="P58" s="107">
        <f t="shared" si="17"/>
        <v>58.75</v>
      </c>
      <c r="Q58" s="18">
        <f t="shared" si="18"/>
        <v>78.333333333333329</v>
      </c>
    </row>
    <row r="59" spans="1:19" ht="22.5" x14ac:dyDescent="0.25">
      <c r="A59" s="53">
        <v>721362</v>
      </c>
      <c r="B59" s="54" t="s">
        <v>43</v>
      </c>
      <c r="C59" s="46">
        <v>150000</v>
      </c>
      <c r="D59" s="46">
        <v>0</v>
      </c>
      <c r="E59" s="46">
        <v>0</v>
      </c>
      <c r="F59" s="57">
        <v>0</v>
      </c>
      <c r="G59" s="99">
        <f t="shared" si="31"/>
        <v>150000</v>
      </c>
      <c r="H59" s="35">
        <v>28923</v>
      </c>
      <c r="I59" s="35">
        <v>44317</v>
      </c>
      <c r="J59" s="35">
        <f>O59-G59</f>
        <v>-90910.666666666657</v>
      </c>
      <c r="K59" s="46">
        <f t="shared" si="30"/>
        <v>59089.333333333336</v>
      </c>
      <c r="L59" s="46">
        <v>0</v>
      </c>
      <c r="M59" s="46">
        <v>0</v>
      </c>
      <c r="N59" s="57">
        <v>0</v>
      </c>
      <c r="O59" s="99">
        <f t="shared" si="26"/>
        <v>59089.333333333336</v>
      </c>
      <c r="P59" s="107">
        <f t="shared" si="17"/>
        <v>19.282</v>
      </c>
      <c r="Q59" s="18">
        <f t="shared" si="18"/>
        <v>39.392888888888891</v>
      </c>
    </row>
    <row r="60" spans="1:19" x14ac:dyDescent="0.25">
      <c r="A60" s="47">
        <v>7215</v>
      </c>
      <c r="B60" s="48" t="s">
        <v>124</v>
      </c>
      <c r="C60" s="49">
        <f>SUM(C61)</f>
        <v>1000</v>
      </c>
      <c r="D60" s="49">
        <f t="shared" ref="D60:F62" si="32">SUM(D61)</f>
        <v>0</v>
      </c>
      <c r="E60" s="49">
        <f t="shared" si="32"/>
        <v>0</v>
      </c>
      <c r="F60" s="49">
        <f t="shared" si="32"/>
        <v>0</v>
      </c>
      <c r="G60" s="115">
        <f>SUM(C60:F60)</f>
        <v>1000</v>
      </c>
      <c r="H60" s="51">
        <f>SUM(H61)</f>
        <v>0</v>
      </c>
      <c r="I60" s="51">
        <f>SUM(I61)</f>
        <v>0</v>
      </c>
      <c r="J60" s="51">
        <f>SUM(J61)</f>
        <v>-1000</v>
      </c>
      <c r="K60" s="49">
        <f>SUM(K61)</f>
        <v>0</v>
      </c>
      <c r="L60" s="49">
        <f t="shared" ref="L60:N62" si="33">SUM(L61)</f>
        <v>0</v>
      </c>
      <c r="M60" s="49">
        <f t="shared" si="33"/>
        <v>0</v>
      </c>
      <c r="N60" s="49">
        <f t="shared" si="33"/>
        <v>0</v>
      </c>
      <c r="O60" s="115">
        <f>SUM(K60:N60)</f>
        <v>0</v>
      </c>
      <c r="P60" s="107">
        <f t="shared" si="17"/>
        <v>0</v>
      </c>
      <c r="Q60" s="18">
        <f t="shared" si="18"/>
        <v>0</v>
      </c>
    </row>
    <row r="61" spans="1:19" x14ac:dyDescent="0.25">
      <c r="A61" s="47">
        <v>721511</v>
      </c>
      <c r="B61" s="48" t="s">
        <v>124</v>
      </c>
      <c r="C61" s="49">
        <v>1000</v>
      </c>
      <c r="D61" s="49">
        <v>0</v>
      </c>
      <c r="E61" s="49">
        <v>0</v>
      </c>
      <c r="F61" s="28">
        <v>0</v>
      </c>
      <c r="G61" s="115">
        <f>SUM(C61:F61)</f>
        <v>1000</v>
      </c>
      <c r="H61" s="35">
        <v>0</v>
      </c>
      <c r="I61" s="35">
        <v>0</v>
      </c>
      <c r="J61" s="35">
        <f>O61-G61</f>
        <v>-1000</v>
      </c>
      <c r="K61" s="49">
        <f>SUM(I61/9*12)</f>
        <v>0</v>
      </c>
      <c r="L61" s="49">
        <v>0</v>
      </c>
      <c r="M61" s="49">
        <v>0</v>
      </c>
      <c r="N61" s="28">
        <v>0</v>
      </c>
      <c r="O61" s="115">
        <f>SUM(K61:N61)</f>
        <v>0</v>
      </c>
      <c r="P61" s="107">
        <f t="shared" si="17"/>
        <v>0</v>
      </c>
      <c r="Q61" s="18">
        <f t="shared" si="18"/>
        <v>0</v>
      </c>
    </row>
    <row r="62" spans="1:19" x14ac:dyDescent="0.25">
      <c r="A62" s="47">
        <v>7216</v>
      </c>
      <c r="B62" s="48" t="s">
        <v>44</v>
      </c>
      <c r="C62" s="49">
        <f>SUM(C63)</f>
        <v>178610</v>
      </c>
      <c r="D62" s="49">
        <f t="shared" si="32"/>
        <v>0</v>
      </c>
      <c r="E62" s="49">
        <f t="shared" si="32"/>
        <v>0</v>
      </c>
      <c r="F62" s="49">
        <f t="shared" si="32"/>
        <v>0</v>
      </c>
      <c r="G62" s="115">
        <f t="shared" ref="G62:G65" si="34">SUM(C62:F62)</f>
        <v>178610</v>
      </c>
      <c r="H62" s="51">
        <f>SUM(H63)</f>
        <v>178610</v>
      </c>
      <c r="I62" s="51">
        <f>SUM(I63)</f>
        <v>178489</v>
      </c>
      <c r="J62" s="51">
        <f>SUM(J63)</f>
        <v>59375.333333333314</v>
      </c>
      <c r="K62" s="49">
        <f>SUM(K63)</f>
        <v>237985.33333333331</v>
      </c>
      <c r="L62" s="49">
        <f t="shared" si="33"/>
        <v>0</v>
      </c>
      <c r="M62" s="49">
        <f t="shared" si="33"/>
        <v>0</v>
      </c>
      <c r="N62" s="49">
        <f t="shared" si="33"/>
        <v>0</v>
      </c>
      <c r="O62" s="115">
        <f t="shared" si="26"/>
        <v>237985.33333333331</v>
      </c>
      <c r="P62" s="107">
        <f t="shared" si="17"/>
        <v>100</v>
      </c>
      <c r="Q62" s="18">
        <f t="shared" si="18"/>
        <v>133.24300617733235</v>
      </c>
    </row>
    <row r="63" spans="1:19" x14ac:dyDescent="0.25">
      <c r="A63" s="47">
        <v>721610</v>
      </c>
      <c r="B63" s="48" t="s">
        <v>44</v>
      </c>
      <c r="C63" s="49">
        <v>178610</v>
      </c>
      <c r="D63" s="49">
        <v>0</v>
      </c>
      <c r="E63" s="49">
        <v>0</v>
      </c>
      <c r="F63" s="28">
        <v>0</v>
      </c>
      <c r="G63" s="115">
        <f t="shared" si="34"/>
        <v>178610</v>
      </c>
      <c r="H63" s="35">
        <f>178381+229</f>
        <v>178610</v>
      </c>
      <c r="I63" s="35">
        <f>178381+10+98</f>
        <v>178489</v>
      </c>
      <c r="J63" s="35">
        <f>O63-G63</f>
        <v>59375.333333333314</v>
      </c>
      <c r="K63" s="49">
        <f>SUM(I63/9*12)</f>
        <v>237985.33333333331</v>
      </c>
      <c r="L63" s="49">
        <v>0</v>
      </c>
      <c r="M63" s="49">
        <v>0</v>
      </c>
      <c r="N63" s="28">
        <v>0</v>
      </c>
      <c r="O63" s="115">
        <f t="shared" si="26"/>
        <v>237985.33333333331</v>
      </c>
      <c r="P63" s="107">
        <f t="shared" si="17"/>
        <v>100</v>
      </c>
      <c r="Q63" s="18">
        <f t="shared" si="18"/>
        <v>133.24300617733235</v>
      </c>
    </row>
    <row r="64" spans="1:19" ht="22.5" x14ac:dyDescent="0.25">
      <c r="A64" s="12">
        <v>7217</v>
      </c>
      <c r="B64" s="13" t="s">
        <v>45</v>
      </c>
      <c r="C64" s="14">
        <f>SUM(C65)</f>
        <v>20000000</v>
      </c>
      <c r="D64" s="14">
        <f>SUM(D65)</f>
        <v>0</v>
      </c>
      <c r="E64" s="14">
        <f>SUM(E65)</f>
        <v>16034826</v>
      </c>
      <c r="F64" s="96">
        <f>SUM(F65)</f>
        <v>0</v>
      </c>
      <c r="G64" s="105">
        <f t="shared" si="34"/>
        <v>36034826</v>
      </c>
      <c r="H64" s="97">
        <f>H65</f>
        <v>0</v>
      </c>
      <c r="I64" s="97">
        <f>I65</f>
        <v>9</v>
      </c>
      <c r="J64" s="97">
        <f>SUM(J65)</f>
        <v>-19999988</v>
      </c>
      <c r="K64" s="14">
        <f>SUM(K65)</f>
        <v>12</v>
      </c>
      <c r="L64" s="14">
        <f>SUM(L65)</f>
        <v>0</v>
      </c>
      <c r="M64" s="14">
        <f>SUM(M65)</f>
        <v>16034826</v>
      </c>
      <c r="N64" s="96">
        <f>SUM(N65)</f>
        <v>0</v>
      </c>
      <c r="O64" s="105">
        <f t="shared" si="26"/>
        <v>16034838</v>
      </c>
      <c r="P64" s="107">
        <f t="shared" si="17"/>
        <v>0</v>
      </c>
      <c r="Q64" s="18">
        <f t="shared" si="18"/>
        <v>44.498169631788983</v>
      </c>
    </row>
    <row r="65" spans="1:19" ht="22.5" x14ac:dyDescent="0.25">
      <c r="A65" s="19">
        <v>721711</v>
      </c>
      <c r="B65" s="20" t="s">
        <v>45</v>
      </c>
      <c r="C65" s="21">
        <v>20000000</v>
      </c>
      <c r="D65" s="21">
        <v>0</v>
      </c>
      <c r="E65" s="21">
        <v>16034826</v>
      </c>
      <c r="F65" s="22">
        <v>0</v>
      </c>
      <c r="G65" s="112">
        <f t="shared" si="34"/>
        <v>36034826</v>
      </c>
      <c r="H65" s="58"/>
      <c r="I65" s="58">
        <v>9</v>
      </c>
      <c r="J65" s="58">
        <f>O65-G65</f>
        <v>-19999988</v>
      </c>
      <c r="K65" s="102">
        <f>SUM(I65/9*12)</f>
        <v>12</v>
      </c>
      <c r="L65" s="21">
        <v>0</v>
      </c>
      <c r="M65" s="21">
        <v>16034826</v>
      </c>
      <c r="N65" s="22">
        <v>0</v>
      </c>
      <c r="O65" s="112">
        <f t="shared" si="26"/>
        <v>16034838</v>
      </c>
      <c r="P65" s="24">
        <f t="shared" si="17"/>
        <v>0</v>
      </c>
      <c r="Q65" s="24">
        <f t="shared" si="18"/>
        <v>44.498169631788983</v>
      </c>
    </row>
    <row r="66" spans="1:19" x14ac:dyDescent="0.25">
      <c r="A66" s="1"/>
      <c r="B66" s="1"/>
      <c r="C66" s="119"/>
      <c r="D66" s="119"/>
      <c r="E66" s="119"/>
      <c r="F66" s="119"/>
      <c r="G66" s="113"/>
      <c r="H66" s="1"/>
      <c r="I66" s="1"/>
      <c r="J66" s="1"/>
      <c r="K66" s="119"/>
      <c r="L66" s="119"/>
      <c r="M66" s="119"/>
      <c r="N66" s="119"/>
      <c r="O66" s="113"/>
      <c r="P66" s="1"/>
      <c r="Q66" s="1"/>
    </row>
    <row r="67" spans="1:19" ht="22.5" x14ac:dyDescent="0.25">
      <c r="A67" s="5">
        <v>722</v>
      </c>
      <c r="B67" s="6" t="s">
        <v>46</v>
      </c>
      <c r="C67" s="7">
        <f>SUM(C68+C75+C77+C88+C116+C124)</f>
        <v>103088456</v>
      </c>
      <c r="D67" s="7">
        <f>SUM(D68+D75+D77+D88+D116+D124)</f>
        <v>335000</v>
      </c>
      <c r="E67" s="7">
        <f>SUM(E68+E75+E77+E88+E116+E124)</f>
        <v>25614839</v>
      </c>
      <c r="F67" s="7">
        <f>SUM(F68+F75+F77+F88+F116+F124)</f>
        <v>0</v>
      </c>
      <c r="G67" s="32">
        <f>SUM(C67:F67)</f>
        <v>129038295</v>
      </c>
      <c r="H67" s="59">
        <f>H68+H75+H77+H88+H116+H124</f>
        <v>54831574</v>
      </c>
      <c r="I67" s="59">
        <f>I68+I75+I77+I88+I116+I124</f>
        <v>80566835</v>
      </c>
      <c r="J67" s="59">
        <f>J68+J75+J77+J88+J116+J124</f>
        <v>-11766159.333333332</v>
      </c>
      <c r="K67" s="7">
        <f>SUM(K68+K75+K77+K88+K116+K124)</f>
        <v>84847796.666666657</v>
      </c>
      <c r="L67" s="7">
        <f>SUM(L68+L75+L77+L88+L116+L124)</f>
        <v>542000</v>
      </c>
      <c r="M67" s="7">
        <f>SUM(M68+M75+M77+M88+M116+M124)</f>
        <v>31882525</v>
      </c>
      <c r="N67" s="7">
        <f>SUM(N68+N75+N77+N88+N116+N124)</f>
        <v>0</v>
      </c>
      <c r="O67" s="32">
        <f>SUM(K67:N67)</f>
        <v>117272321.66666666</v>
      </c>
      <c r="P67" s="106">
        <f>H67/G67*100</f>
        <v>42.492481786124038</v>
      </c>
      <c r="Q67" s="11">
        <f>O67/G67*100</f>
        <v>90.881797273178989</v>
      </c>
    </row>
    <row r="68" spans="1:19" x14ac:dyDescent="0.25">
      <c r="A68" s="12">
        <v>7221</v>
      </c>
      <c r="B68" s="13" t="s">
        <v>47</v>
      </c>
      <c r="C68" s="17">
        <f t="shared" ref="C68:G68" si="35">SUM(C69:C74)</f>
        <v>2558197</v>
      </c>
      <c r="D68" s="17">
        <f t="shared" si="35"/>
        <v>0</v>
      </c>
      <c r="E68" s="17">
        <f t="shared" si="35"/>
        <v>14404100</v>
      </c>
      <c r="F68" s="17">
        <f t="shared" si="35"/>
        <v>0</v>
      </c>
      <c r="G68" s="17">
        <f t="shared" si="35"/>
        <v>16962297</v>
      </c>
      <c r="H68" s="17">
        <f t="shared" ref="H68:O68" si="36">SUM(H69:H74)</f>
        <v>7127182</v>
      </c>
      <c r="I68" s="17">
        <f t="shared" si="36"/>
        <v>10679812</v>
      </c>
      <c r="J68" s="17">
        <f>SUM(J69:J74)</f>
        <v>-880423.33333333337</v>
      </c>
      <c r="K68" s="17">
        <f t="shared" si="36"/>
        <v>2636773.6666666665</v>
      </c>
      <c r="L68" s="17">
        <f t="shared" si="36"/>
        <v>0</v>
      </c>
      <c r="M68" s="17">
        <f t="shared" si="36"/>
        <v>13445100</v>
      </c>
      <c r="N68" s="17">
        <f t="shared" si="36"/>
        <v>0</v>
      </c>
      <c r="O68" s="17">
        <f t="shared" si="36"/>
        <v>16081873.666666666</v>
      </c>
      <c r="P68" s="107">
        <f>H68/G68*100</f>
        <v>42.017788038966657</v>
      </c>
      <c r="Q68" s="18">
        <f>O68/G68*100</f>
        <v>94.809527664010744</v>
      </c>
    </row>
    <row r="69" spans="1:19" ht="15" customHeight="1" x14ac:dyDescent="0.25">
      <c r="A69" s="53">
        <v>722111</v>
      </c>
      <c r="B69" s="60" t="s">
        <v>48</v>
      </c>
      <c r="C69" s="46">
        <v>3566</v>
      </c>
      <c r="D69" s="46">
        <v>0</v>
      </c>
      <c r="E69" s="46">
        <v>0</v>
      </c>
      <c r="F69" s="28">
        <v>0</v>
      </c>
      <c r="G69" s="99">
        <f>SUM(C69:F69)</f>
        <v>3566</v>
      </c>
      <c r="H69" s="35">
        <v>269</v>
      </c>
      <c r="I69" s="35">
        <v>418</v>
      </c>
      <c r="J69" s="35">
        <f t="shared" ref="J69:J74" si="37">O69-G69</f>
        <v>7274</v>
      </c>
      <c r="K69" s="46">
        <v>10840</v>
      </c>
      <c r="L69" s="46">
        <v>0</v>
      </c>
      <c r="M69" s="46">
        <v>0</v>
      </c>
      <c r="N69" s="28">
        <v>0</v>
      </c>
      <c r="O69" s="99">
        <f>SUM(K69:N69)</f>
        <v>10840</v>
      </c>
      <c r="P69" s="107">
        <f>H69/G69*100</f>
        <v>7.5434660684240038</v>
      </c>
      <c r="Q69" s="18">
        <f>O69/G69*100</f>
        <v>303.98205272013456</v>
      </c>
    </row>
    <row r="70" spans="1:19" s="136" customFormat="1" ht="22.5" x14ac:dyDescent="0.25">
      <c r="A70" s="156">
        <v>722112</v>
      </c>
      <c r="B70" s="181" t="s">
        <v>49</v>
      </c>
      <c r="C70" s="101">
        <v>2554531</v>
      </c>
      <c r="D70" s="101">
        <v>0</v>
      </c>
      <c r="E70" s="101">
        <v>0</v>
      </c>
      <c r="F70" s="159">
        <v>0</v>
      </c>
      <c r="G70" s="182">
        <f>SUM(C70:F70)</f>
        <v>2554531</v>
      </c>
      <c r="H70" s="158">
        <v>1260291</v>
      </c>
      <c r="I70" s="158">
        <v>1894559</v>
      </c>
      <c r="J70" s="158">
        <f t="shared" si="37"/>
        <v>71016</v>
      </c>
      <c r="K70" s="101">
        <v>2625547</v>
      </c>
      <c r="L70" s="101">
        <v>0</v>
      </c>
      <c r="M70" s="101">
        <v>0</v>
      </c>
      <c r="N70" s="159">
        <v>0</v>
      </c>
      <c r="O70" s="182">
        <f>SUM(K70:N70)</f>
        <v>2625547</v>
      </c>
      <c r="P70" s="183">
        <f>H70/G70*100</f>
        <v>49.33551403369151</v>
      </c>
      <c r="Q70" s="184">
        <f>O70/G70*100</f>
        <v>102.78000149538214</v>
      </c>
      <c r="R70" s="193"/>
      <c r="S70" s="193"/>
    </row>
    <row r="71" spans="1:19" ht="22.5" x14ac:dyDescent="0.25">
      <c r="A71" s="53">
        <v>722113</v>
      </c>
      <c r="B71" s="54" t="s">
        <v>50</v>
      </c>
      <c r="C71" s="46">
        <v>0</v>
      </c>
      <c r="D71" s="46">
        <v>0</v>
      </c>
      <c r="E71" s="101">
        <v>1300100</v>
      </c>
      <c r="F71" s="55">
        <v>0</v>
      </c>
      <c r="G71" s="99">
        <f t="shared" ref="G71" si="38">SUM(C71:F71)</f>
        <v>1300100</v>
      </c>
      <c r="H71" s="35">
        <v>43200</v>
      </c>
      <c r="I71" s="35">
        <v>44596</v>
      </c>
      <c r="J71" s="35">
        <f t="shared" si="37"/>
        <v>-955000</v>
      </c>
      <c r="K71" s="46"/>
      <c r="L71" s="46">
        <v>0</v>
      </c>
      <c r="M71" s="101">
        <v>345100</v>
      </c>
      <c r="N71" s="55">
        <v>0</v>
      </c>
      <c r="O71" s="99">
        <f t="shared" ref="O71:O76" si="39">SUM(K71:N71)</f>
        <v>345100</v>
      </c>
      <c r="P71" s="107">
        <f t="shared" ref="P71:P131" si="40">H71/G71*100</f>
        <v>3.3228213214368125</v>
      </c>
      <c r="Q71" s="18">
        <f t="shared" ref="Q71:Q131" si="41">O71/G71*100</f>
        <v>26.544111991385279</v>
      </c>
    </row>
    <row r="72" spans="1:19" ht="22.5" x14ac:dyDescent="0.25">
      <c r="A72" s="53">
        <v>722114</v>
      </c>
      <c r="B72" s="54" t="s">
        <v>128</v>
      </c>
      <c r="C72" s="46">
        <v>100</v>
      </c>
      <c r="D72" s="46">
        <v>0</v>
      </c>
      <c r="E72" s="101">
        <v>0</v>
      </c>
      <c r="F72" s="55">
        <v>0</v>
      </c>
      <c r="G72" s="99">
        <f>SUM(C72:F72)</f>
        <v>100</v>
      </c>
      <c r="H72" s="35">
        <v>270</v>
      </c>
      <c r="I72" s="35">
        <v>290</v>
      </c>
      <c r="J72" s="35">
        <f t="shared" si="37"/>
        <v>286.66666666666663</v>
      </c>
      <c r="K72" s="46">
        <f t="shared" ref="K72" si="42">SUM(I72/9*12)</f>
        <v>386.66666666666663</v>
      </c>
      <c r="L72" s="46">
        <v>0</v>
      </c>
      <c r="M72" s="101">
        <v>0</v>
      </c>
      <c r="N72" s="55">
        <v>0</v>
      </c>
      <c r="O72" s="99">
        <f>SUM(K72:N72)</f>
        <v>386.66666666666663</v>
      </c>
      <c r="P72" s="107">
        <f t="shared" si="40"/>
        <v>270</v>
      </c>
      <c r="Q72" s="18">
        <f t="shared" si="41"/>
        <v>386.66666666666663</v>
      </c>
    </row>
    <row r="73" spans="1:19" ht="22.5" x14ac:dyDescent="0.25">
      <c r="A73" s="53">
        <v>722115</v>
      </c>
      <c r="B73" s="54" t="s">
        <v>51</v>
      </c>
      <c r="C73" s="46">
        <v>0</v>
      </c>
      <c r="D73" s="46">
        <v>0</v>
      </c>
      <c r="E73" s="101">
        <v>2604000</v>
      </c>
      <c r="F73" s="55">
        <v>0</v>
      </c>
      <c r="G73" s="99">
        <f t="shared" ref="G73:G76" si="43">SUM(C73:F73)</f>
        <v>2604000</v>
      </c>
      <c r="H73" s="35">
        <v>1224135</v>
      </c>
      <c r="I73" s="35">
        <v>1352338</v>
      </c>
      <c r="J73" s="35">
        <f t="shared" si="37"/>
        <v>-4000</v>
      </c>
      <c r="K73" s="46"/>
      <c r="L73" s="46">
        <v>0</v>
      </c>
      <c r="M73" s="101">
        <v>2600000</v>
      </c>
      <c r="N73" s="55">
        <v>0</v>
      </c>
      <c r="O73" s="99">
        <f t="shared" si="39"/>
        <v>2600000</v>
      </c>
      <c r="P73" s="107">
        <f t="shared" si="40"/>
        <v>47.009792626728107</v>
      </c>
      <c r="Q73" s="18">
        <f t="shared" si="41"/>
        <v>99.846390168970814</v>
      </c>
    </row>
    <row r="74" spans="1:19" x14ac:dyDescent="0.25">
      <c r="A74" s="53">
        <v>722116</v>
      </c>
      <c r="B74" s="54" t="s">
        <v>52</v>
      </c>
      <c r="C74" s="46">
        <v>0</v>
      </c>
      <c r="D74" s="46">
        <v>0</v>
      </c>
      <c r="E74" s="101">
        <v>10500000</v>
      </c>
      <c r="F74" s="55">
        <v>0</v>
      </c>
      <c r="G74" s="99">
        <f t="shared" si="43"/>
        <v>10500000</v>
      </c>
      <c r="H74" s="35">
        <v>4599017</v>
      </c>
      <c r="I74" s="35">
        <v>7387611</v>
      </c>
      <c r="J74" s="35">
        <f t="shared" si="37"/>
        <v>0</v>
      </c>
      <c r="K74" s="46"/>
      <c r="L74" s="46">
        <v>0</v>
      </c>
      <c r="M74" s="101">
        <v>10500000</v>
      </c>
      <c r="N74" s="55">
        <v>0</v>
      </c>
      <c r="O74" s="99">
        <f t="shared" si="39"/>
        <v>10500000</v>
      </c>
      <c r="P74" s="107">
        <f t="shared" si="40"/>
        <v>43.8001619047619</v>
      </c>
      <c r="Q74" s="18">
        <f t="shared" si="41"/>
        <v>100</v>
      </c>
    </row>
    <row r="75" spans="1:19" x14ac:dyDescent="0.25">
      <c r="A75" s="47">
        <v>7222</v>
      </c>
      <c r="B75" s="48" t="s">
        <v>53</v>
      </c>
      <c r="C75" s="49">
        <f>SUM(C76)</f>
        <v>115953</v>
      </c>
      <c r="D75" s="49">
        <f>SUM(D76)</f>
        <v>0</v>
      </c>
      <c r="E75" s="49">
        <f>SUM(E76)</f>
        <v>0</v>
      </c>
      <c r="F75" s="49">
        <f>SUM(F76)</f>
        <v>0</v>
      </c>
      <c r="G75" s="115">
        <f t="shared" si="43"/>
        <v>115953</v>
      </c>
      <c r="H75" s="51">
        <f>H76</f>
        <v>41467</v>
      </c>
      <c r="I75" s="51">
        <f>I76</f>
        <v>73969</v>
      </c>
      <c r="J75" s="51">
        <f>SUM(J76)</f>
        <v>2841</v>
      </c>
      <c r="K75" s="49">
        <f>SUM(K76)</f>
        <v>118794</v>
      </c>
      <c r="L75" s="49">
        <f>SUM(L76)</f>
        <v>0</v>
      </c>
      <c r="M75" s="49">
        <f>SUM(M76)</f>
        <v>0</v>
      </c>
      <c r="N75" s="49">
        <f>SUM(N76)</f>
        <v>0</v>
      </c>
      <c r="O75" s="115">
        <f t="shared" si="39"/>
        <v>118794</v>
      </c>
      <c r="P75" s="107">
        <f t="shared" si="40"/>
        <v>35.761903529878488</v>
      </c>
      <c r="Q75" s="18">
        <f t="shared" si="41"/>
        <v>102.45013065638663</v>
      </c>
    </row>
    <row r="76" spans="1:19" x14ac:dyDescent="0.25">
      <c r="A76" s="47">
        <v>722200</v>
      </c>
      <c r="B76" s="48" t="s">
        <v>53</v>
      </c>
      <c r="C76" s="49">
        <v>115953</v>
      </c>
      <c r="D76" s="49">
        <v>0</v>
      </c>
      <c r="E76" s="49">
        <v>0</v>
      </c>
      <c r="F76" s="28">
        <v>0</v>
      </c>
      <c r="G76" s="115">
        <f t="shared" si="43"/>
        <v>115953</v>
      </c>
      <c r="H76" s="35">
        <v>41467</v>
      </c>
      <c r="I76" s="35">
        <v>73969</v>
      </c>
      <c r="J76" s="35">
        <f>O76-G76</f>
        <v>2841</v>
      </c>
      <c r="K76" s="49">
        <v>118794</v>
      </c>
      <c r="L76" s="49">
        <v>0</v>
      </c>
      <c r="M76" s="49">
        <v>0</v>
      </c>
      <c r="N76" s="28">
        <v>0</v>
      </c>
      <c r="O76" s="115">
        <f t="shared" si="39"/>
        <v>118794</v>
      </c>
      <c r="P76" s="107">
        <f t="shared" si="40"/>
        <v>35.761903529878488</v>
      </c>
      <c r="Q76" s="18">
        <f t="shared" si="41"/>
        <v>102.45013065638663</v>
      </c>
    </row>
    <row r="77" spans="1:19" x14ac:dyDescent="0.25">
      <c r="A77" s="47">
        <v>7224</v>
      </c>
      <c r="B77" s="48" t="s">
        <v>54</v>
      </c>
      <c r="C77" s="51">
        <f t="shared" ref="C77:G77" si="44">SUM(C78:C87)</f>
        <v>12526016</v>
      </c>
      <c r="D77" s="51">
        <f t="shared" si="44"/>
        <v>0</v>
      </c>
      <c r="E77" s="51">
        <f t="shared" si="44"/>
        <v>1001000</v>
      </c>
      <c r="F77" s="51">
        <f t="shared" si="44"/>
        <v>0</v>
      </c>
      <c r="G77" s="51">
        <f t="shared" si="44"/>
        <v>13527016</v>
      </c>
      <c r="H77" s="51">
        <f>SUM(H78:H87)</f>
        <v>5584165</v>
      </c>
      <c r="I77" s="51">
        <f>SUM(I78:I87)</f>
        <v>8704343</v>
      </c>
      <c r="J77" s="51">
        <f t="shared" ref="J77:O77" si="45">SUM(J78:J87)</f>
        <v>-1012210.3333333333</v>
      </c>
      <c r="K77" s="51">
        <f t="shared" si="45"/>
        <v>11513555.666666666</v>
      </c>
      <c r="L77" s="51">
        <f t="shared" si="45"/>
        <v>0</v>
      </c>
      <c r="M77" s="51">
        <f t="shared" si="45"/>
        <v>1001000</v>
      </c>
      <c r="N77" s="51">
        <f t="shared" si="45"/>
        <v>0</v>
      </c>
      <c r="O77" s="51">
        <f t="shared" si="45"/>
        <v>12514555.666666666</v>
      </c>
      <c r="P77" s="107">
        <f t="shared" si="40"/>
        <v>41.28157311265101</v>
      </c>
      <c r="Q77" s="18">
        <f t="shared" si="41"/>
        <v>92.51527215364176</v>
      </c>
    </row>
    <row r="78" spans="1:19" ht="33.75" x14ac:dyDescent="0.25">
      <c r="A78" s="25">
        <v>722411</v>
      </c>
      <c r="B78" s="45" t="s">
        <v>55</v>
      </c>
      <c r="C78" s="27">
        <v>1157000</v>
      </c>
      <c r="D78" s="27">
        <v>0</v>
      </c>
      <c r="E78" s="27">
        <v>0</v>
      </c>
      <c r="F78" s="28">
        <v>0</v>
      </c>
      <c r="G78" s="114">
        <f t="shared" ref="G78:G84" si="46">SUM(C78:F78)</f>
        <v>1157000</v>
      </c>
      <c r="H78" s="35">
        <v>581282</v>
      </c>
      <c r="I78" s="35">
        <v>916013</v>
      </c>
      <c r="J78" s="35">
        <f>O78-G78</f>
        <v>29174</v>
      </c>
      <c r="K78" s="27">
        <v>1186174</v>
      </c>
      <c r="L78" s="27">
        <v>0</v>
      </c>
      <c r="M78" s="27">
        <v>0</v>
      </c>
      <c r="N78" s="28">
        <v>0</v>
      </c>
      <c r="O78" s="114">
        <f t="shared" ref="O78:O84" si="47">SUM(K78:N78)</f>
        <v>1186174</v>
      </c>
      <c r="P78" s="107">
        <f t="shared" si="40"/>
        <v>50.240449438202248</v>
      </c>
      <c r="Q78" s="18">
        <f t="shared" si="41"/>
        <v>102.52152117545377</v>
      </c>
      <c r="R78" s="192">
        <f>3567749/3480000</f>
        <v>1.0252152298850574</v>
      </c>
      <c r="S78" s="192">
        <f>G78*R78</f>
        <v>1186174.0209770114</v>
      </c>
    </row>
    <row r="79" spans="1:19" ht="33.75" x14ac:dyDescent="0.25">
      <c r="A79" s="25">
        <v>722412</v>
      </c>
      <c r="B79" s="45" t="s">
        <v>56</v>
      </c>
      <c r="C79" s="27">
        <v>1570000</v>
      </c>
      <c r="D79" s="27">
        <v>0</v>
      </c>
      <c r="E79" s="27">
        <v>0</v>
      </c>
      <c r="F79" s="28">
        <v>0</v>
      </c>
      <c r="G79" s="114">
        <f t="shared" si="46"/>
        <v>1570000</v>
      </c>
      <c r="H79" s="35">
        <v>785965</v>
      </c>
      <c r="I79" s="35">
        <v>1205793</v>
      </c>
      <c r="J79" s="35">
        <f>O79-G79</f>
        <v>39588</v>
      </c>
      <c r="K79" s="27">
        <v>1609588</v>
      </c>
      <c r="L79" s="27">
        <v>0</v>
      </c>
      <c r="M79" s="27">
        <v>0</v>
      </c>
      <c r="N79" s="28">
        <v>0</v>
      </c>
      <c r="O79" s="114">
        <f t="shared" si="47"/>
        <v>1609588</v>
      </c>
      <c r="P79" s="107">
        <f t="shared" si="40"/>
        <v>50.061464968152869</v>
      </c>
      <c r="Q79" s="18">
        <f t="shared" si="41"/>
        <v>102.52152866242039</v>
      </c>
      <c r="S79" s="192">
        <f>G79*R78</f>
        <v>1609587.9109195401</v>
      </c>
    </row>
    <row r="80" spans="1:19" ht="22.5" x14ac:dyDescent="0.25">
      <c r="A80" s="25">
        <v>722414</v>
      </c>
      <c r="B80" s="45" t="s">
        <v>57</v>
      </c>
      <c r="C80" s="27">
        <v>5000</v>
      </c>
      <c r="D80" s="27">
        <v>0</v>
      </c>
      <c r="E80" s="27">
        <v>0</v>
      </c>
      <c r="F80" s="61">
        <v>0</v>
      </c>
      <c r="G80" s="114">
        <f t="shared" si="46"/>
        <v>5000</v>
      </c>
      <c r="H80" s="35">
        <v>1899</v>
      </c>
      <c r="I80" s="35">
        <v>2315</v>
      </c>
      <c r="J80" s="35">
        <f>O80-G80</f>
        <v>-1913.333333333333</v>
      </c>
      <c r="K80" s="27">
        <f t="shared" ref="K80:K84" si="48">SUM(I80/9*12)</f>
        <v>3086.666666666667</v>
      </c>
      <c r="L80" s="27">
        <v>0</v>
      </c>
      <c r="M80" s="27">
        <v>0</v>
      </c>
      <c r="N80" s="61">
        <v>0</v>
      </c>
      <c r="O80" s="114">
        <f t="shared" si="47"/>
        <v>3086.666666666667</v>
      </c>
      <c r="P80" s="107">
        <f>H80/G80*100</f>
        <v>37.980000000000004</v>
      </c>
      <c r="Q80" s="18">
        <f t="shared" si="41"/>
        <v>61.733333333333341</v>
      </c>
    </row>
    <row r="81" spans="1:19" ht="22.5" x14ac:dyDescent="0.25">
      <c r="A81" s="25">
        <v>722415</v>
      </c>
      <c r="B81" s="45" t="s">
        <v>58</v>
      </c>
      <c r="C81" s="27">
        <v>150000</v>
      </c>
      <c r="D81" s="27">
        <v>0</v>
      </c>
      <c r="E81" s="27">
        <v>0</v>
      </c>
      <c r="F81" s="61">
        <v>0</v>
      </c>
      <c r="G81" s="114">
        <f t="shared" si="46"/>
        <v>150000</v>
      </c>
      <c r="H81" s="35">
        <v>83486</v>
      </c>
      <c r="I81" s="35">
        <v>146733</v>
      </c>
      <c r="J81" s="35">
        <f>O81-G81</f>
        <v>45644</v>
      </c>
      <c r="K81" s="27">
        <f t="shared" si="48"/>
        <v>195644</v>
      </c>
      <c r="L81" s="27">
        <v>0</v>
      </c>
      <c r="M81" s="27">
        <v>0</v>
      </c>
      <c r="N81" s="61">
        <v>0</v>
      </c>
      <c r="O81" s="114">
        <f t="shared" si="47"/>
        <v>195644</v>
      </c>
      <c r="P81" s="107">
        <f t="shared" si="40"/>
        <v>55.657333333333334</v>
      </c>
      <c r="Q81" s="18">
        <f t="shared" si="41"/>
        <v>130.42933333333332</v>
      </c>
    </row>
    <row r="82" spans="1:19" ht="22.5" x14ac:dyDescent="0.25">
      <c r="A82" s="25">
        <v>722416</v>
      </c>
      <c r="B82" s="45" t="s">
        <v>59</v>
      </c>
      <c r="C82" s="27">
        <v>510000</v>
      </c>
      <c r="D82" s="27">
        <v>0</v>
      </c>
      <c r="E82" s="27">
        <v>0</v>
      </c>
      <c r="F82" s="61">
        <v>0</v>
      </c>
      <c r="G82" s="114">
        <f t="shared" si="46"/>
        <v>510000</v>
      </c>
      <c r="H82" s="35">
        <v>253410</v>
      </c>
      <c r="I82" s="35">
        <v>397924</v>
      </c>
      <c r="J82" s="35">
        <f>O82-G82</f>
        <v>21361</v>
      </c>
      <c r="K82" s="27">
        <v>531361</v>
      </c>
      <c r="L82" s="27">
        <v>0</v>
      </c>
      <c r="M82" s="27">
        <v>0</v>
      </c>
      <c r="N82" s="61">
        <v>0</v>
      </c>
      <c r="O82" s="114">
        <f t="shared" si="47"/>
        <v>531361</v>
      </c>
      <c r="P82" s="107">
        <f t="shared" si="40"/>
        <v>49.688235294117646</v>
      </c>
      <c r="Q82" s="18">
        <f t="shared" si="41"/>
        <v>104.18843137254903</v>
      </c>
    </row>
    <row r="83" spans="1:19" ht="22.5" x14ac:dyDescent="0.25">
      <c r="A83" s="25">
        <v>722418</v>
      </c>
      <c r="B83" s="45" t="s">
        <v>60</v>
      </c>
      <c r="C83" s="27">
        <v>250</v>
      </c>
      <c r="D83" s="27">
        <v>0</v>
      </c>
      <c r="E83" s="27">
        <v>0</v>
      </c>
      <c r="F83" s="61">
        <v>0</v>
      </c>
      <c r="G83" s="114">
        <f t="shared" si="46"/>
        <v>250</v>
      </c>
      <c r="H83" s="35">
        <v>0</v>
      </c>
      <c r="I83" s="35"/>
      <c r="J83" s="35"/>
      <c r="K83" s="27">
        <f t="shared" si="48"/>
        <v>0</v>
      </c>
      <c r="L83" s="27">
        <v>0</v>
      </c>
      <c r="M83" s="27">
        <v>0</v>
      </c>
      <c r="N83" s="61">
        <v>0</v>
      </c>
      <c r="O83" s="114">
        <f t="shared" si="47"/>
        <v>0</v>
      </c>
      <c r="P83" s="107">
        <f t="shared" si="40"/>
        <v>0</v>
      </c>
      <c r="Q83" s="18">
        <f t="shared" si="41"/>
        <v>0</v>
      </c>
    </row>
    <row r="84" spans="1:19" ht="22.5" x14ac:dyDescent="0.25">
      <c r="A84" s="25">
        <v>722419</v>
      </c>
      <c r="B84" s="45" t="s">
        <v>61</v>
      </c>
      <c r="C84" s="27">
        <v>7000</v>
      </c>
      <c r="D84" s="27">
        <v>0</v>
      </c>
      <c r="E84" s="27">
        <v>0</v>
      </c>
      <c r="F84" s="61">
        <v>0</v>
      </c>
      <c r="G84" s="114">
        <f t="shared" si="46"/>
        <v>7000</v>
      </c>
      <c r="H84" s="35">
        <v>5911</v>
      </c>
      <c r="I84" s="35">
        <v>6105</v>
      </c>
      <c r="J84" s="35">
        <f>O84-G84</f>
        <v>1140</v>
      </c>
      <c r="K84" s="27">
        <f t="shared" si="48"/>
        <v>8140</v>
      </c>
      <c r="L84" s="27">
        <v>0</v>
      </c>
      <c r="M84" s="27">
        <v>0</v>
      </c>
      <c r="N84" s="61">
        <v>0</v>
      </c>
      <c r="O84" s="114">
        <f t="shared" si="47"/>
        <v>8140</v>
      </c>
      <c r="P84" s="107">
        <f t="shared" si="40"/>
        <v>84.442857142857136</v>
      </c>
      <c r="Q84" s="18">
        <f t="shared" si="41"/>
        <v>116.28571428571428</v>
      </c>
    </row>
    <row r="85" spans="1:19" x14ac:dyDescent="0.25">
      <c r="A85" s="53">
        <v>722451</v>
      </c>
      <c r="B85" s="54" t="s">
        <v>62</v>
      </c>
      <c r="C85" s="46">
        <v>446910</v>
      </c>
      <c r="D85" s="56">
        <v>0</v>
      </c>
      <c r="E85" s="101">
        <v>1001000</v>
      </c>
      <c r="F85" s="56">
        <v>0</v>
      </c>
      <c r="G85" s="35">
        <f>SUM(C85:F85)</f>
        <v>1447910</v>
      </c>
      <c r="H85" s="35">
        <f>66702+43611+2849+69548+1670</f>
        <v>184380</v>
      </c>
      <c r="I85" s="35">
        <f>66747+150904+4064+69548+2351</f>
        <v>293614</v>
      </c>
      <c r="J85" s="35">
        <f>O85-G85</f>
        <v>-146910</v>
      </c>
      <c r="K85" s="101">
        <v>300000</v>
      </c>
      <c r="L85" s="56">
        <v>0</v>
      </c>
      <c r="M85" s="101">
        <v>1001000</v>
      </c>
      <c r="N85" s="56">
        <v>0</v>
      </c>
      <c r="O85" s="35">
        <f>SUM(K85:N85)</f>
        <v>1301000</v>
      </c>
      <c r="P85" s="107">
        <f t="shared" si="40"/>
        <v>12.734216905746903</v>
      </c>
      <c r="Q85" s="18">
        <f t="shared" si="41"/>
        <v>89.853651124724593</v>
      </c>
    </row>
    <row r="86" spans="1:19" ht="22.5" x14ac:dyDescent="0.25">
      <c r="A86" s="53">
        <v>722481</v>
      </c>
      <c r="B86" s="54" t="s">
        <v>63</v>
      </c>
      <c r="C86" s="101">
        <v>8609856</v>
      </c>
      <c r="D86" s="56">
        <v>0</v>
      </c>
      <c r="E86" s="46">
        <v>0</v>
      </c>
      <c r="F86" s="56">
        <v>0</v>
      </c>
      <c r="G86" s="35">
        <f>SUM(C86:F86)</f>
        <v>8609856</v>
      </c>
      <c r="H86" s="35">
        <v>3678842</v>
      </c>
      <c r="I86" s="35">
        <v>5688798</v>
      </c>
      <c r="J86" s="35">
        <f>O86-G86</f>
        <v>-998471</v>
      </c>
      <c r="K86" s="101">
        <v>7611385</v>
      </c>
      <c r="L86" s="56">
        <v>0</v>
      </c>
      <c r="M86" s="46">
        <v>0</v>
      </c>
      <c r="N86" s="56">
        <v>0</v>
      </c>
      <c r="O86" s="35">
        <f>SUM(K86:N86)</f>
        <v>7611385</v>
      </c>
      <c r="P86" s="107">
        <f t="shared" si="40"/>
        <v>42.728263980257047</v>
      </c>
      <c r="Q86" s="18">
        <f t="shared" si="41"/>
        <v>88.403162608062203</v>
      </c>
    </row>
    <row r="87" spans="1:19" x14ac:dyDescent="0.25">
      <c r="A87" s="53">
        <v>722490</v>
      </c>
      <c r="B87" s="54" t="s">
        <v>142</v>
      </c>
      <c r="C87" s="101">
        <v>70000</v>
      </c>
      <c r="D87" s="56">
        <v>0</v>
      </c>
      <c r="E87" s="46">
        <v>0</v>
      </c>
      <c r="F87" s="56">
        <v>0</v>
      </c>
      <c r="G87" s="35">
        <f>SUM(C87:F87)</f>
        <v>70000</v>
      </c>
      <c r="H87" s="99">
        <v>8990</v>
      </c>
      <c r="I87" s="99">
        <v>47048</v>
      </c>
      <c r="J87" s="35">
        <f>O87-G87</f>
        <v>-1823</v>
      </c>
      <c r="K87" s="101">
        <v>68177</v>
      </c>
      <c r="L87" s="56">
        <v>0</v>
      </c>
      <c r="M87" s="46">
        <v>0</v>
      </c>
      <c r="N87" s="56">
        <v>0</v>
      </c>
      <c r="O87" s="35">
        <f>SUM(K87:N87)</f>
        <v>68177</v>
      </c>
      <c r="P87" s="107" t="s">
        <v>139</v>
      </c>
      <c r="Q87" s="18" t="s">
        <v>139</v>
      </c>
      <c r="R87" s="192">
        <f>96422/99000</f>
        <v>0.97395959595959591</v>
      </c>
      <c r="S87" s="192">
        <f>SUM(G87*R87)</f>
        <v>68177.171717171717</v>
      </c>
    </row>
    <row r="88" spans="1:19" x14ac:dyDescent="0.25">
      <c r="A88" s="47">
        <v>7225</v>
      </c>
      <c r="B88" s="48" t="s">
        <v>64</v>
      </c>
      <c r="C88" s="51">
        <f t="shared" ref="C88:G88" si="49">SUM(C89:C115)</f>
        <v>23720465</v>
      </c>
      <c r="D88" s="51">
        <f t="shared" si="49"/>
        <v>0</v>
      </c>
      <c r="E88" s="51">
        <f t="shared" si="49"/>
        <v>8032239</v>
      </c>
      <c r="F88" s="51">
        <f t="shared" si="49"/>
        <v>0</v>
      </c>
      <c r="G88" s="51">
        <f t="shared" si="49"/>
        <v>31752604</v>
      </c>
      <c r="H88" s="51">
        <f>SUM(H89:H115)</f>
        <v>16898494</v>
      </c>
      <c r="I88" s="51">
        <f>SUM(I89:I115)</f>
        <v>24440907</v>
      </c>
      <c r="J88" s="51">
        <f t="shared" ref="J88:O88" si="50">SUM(J89:J115)</f>
        <v>9417960.333333334</v>
      </c>
      <c r="K88" s="51">
        <f t="shared" si="50"/>
        <v>26321139.333333332</v>
      </c>
      <c r="L88" s="51">
        <f t="shared" si="50"/>
        <v>0</v>
      </c>
      <c r="M88" s="51">
        <f t="shared" si="50"/>
        <v>14849425</v>
      </c>
      <c r="N88" s="51">
        <f t="shared" si="50"/>
        <v>0</v>
      </c>
      <c r="O88" s="51">
        <f t="shared" si="50"/>
        <v>41170564.333333328</v>
      </c>
      <c r="P88" s="107">
        <f t="shared" si="40"/>
        <v>53.219238333964668</v>
      </c>
      <c r="Q88" s="18">
        <f t="shared" si="41"/>
        <v>129.66043456887292</v>
      </c>
    </row>
    <row r="89" spans="1:19" ht="33.75" x14ac:dyDescent="0.25">
      <c r="A89" s="25">
        <v>722511</v>
      </c>
      <c r="B89" s="45" t="s">
        <v>65</v>
      </c>
      <c r="C89" s="27">
        <v>1000</v>
      </c>
      <c r="D89" s="27">
        <v>0</v>
      </c>
      <c r="E89" s="27">
        <v>0</v>
      </c>
      <c r="F89" s="28">
        <v>0</v>
      </c>
      <c r="G89" s="114">
        <f t="shared" ref="G89:G100" si="51">SUM(C89:F89)</f>
        <v>1000</v>
      </c>
      <c r="H89" s="35">
        <v>552</v>
      </c>
      <c r="I89" s="35">
        <v>851</v>
      </c>
      <c r="J89" s="35">
        <f t="shared" ref="J89:J115" si="52">O89-G89</f>
        <v>25</v>
      </c>
      <c r="K89" s="27">
        <v>1025</v>
      </c>
      <c r="L89" s="27">
        <v>0</v>
      </c>
      <c r="M89" s="27">
        <v>0</v>
      </c>
      <c r="N89" s="28">
        <v>0</v>
      </c>
      <c r="O89" s="114">
        <f t="shared" ref="O89:O131" si="53">SUM(K89:N89)</f>
        <v>1025</v>
      </c>
      <c r="P89" s="107">
        <f t="shared" si="40"/>
        <v>55.2</v>
      </c>
      <c r="Q89" s="18">
        <f t="shared" si="41"/>
        <v>102.49999999999999</v>
      </c>
      <c r="S89" s="192">
        <f>G89*R78</f>
        <v>1025.2152298850574</v>
      </c>
    </row>
    <row r="90" spans="1:19" ht="22.5" x14ac:dyDescent="0.25">
      <c r="A90" s="53">
        <v>722512</v>
      </c>
      <c r="B90" s="54" t="s">
        <v>66</v>
      </c>
      <c r="C90" s="46">
        <v>550000</v>
      </c>
      <c r="D90" s="46">
        <v>0</v>
      </c>
      <c r="E90" s="46">
        <v>0</v>
      </c>
      <c r="F90" s="55">
        <v>0</v>
      </c>
      <c r="G90" s="99">
        <f t="shared" si="51"/>
        <v>550000</v>
      </c>
      <c r="H90" s="35">
        <v>212699</v>
      </c>
      <c r="I90" s="35">
        <v>292212</v>
      </c>
      <c r="J90" s="35">
        <f t="shared" si="52"/>
        <v>13868</v>
      </c>
      <c r="K90" s="46">
        <v>563868</v>
      </c>
      <c r="L90" s="46">
        <v>0</v>
      </c>
      <c r="M90" s="46">
        <v>0</v>
      </c>
      <c r="N90" s="55">
        <v>0</v>
      </c>
      <c r="O90" s="99">
        <f t="shared" si="53"/>
        <v>563868</v>
      </c>
      <c r="P90" s="107">
        <f t="shared" si="40"/>
        <v>38.672545454545457</v>
      </c>
      <c r="Q90" s="18">
        <f t="shared" si="41"/>
        <v>102.52145454545453</v>
      </c>
      <c r="S90" s="192">
        <f>G90*R78</f>
        <v>563868.3764367816</v>
      </c>
    </row>
    <row r="91" spans="1:19" ht="22.5" x14ac:dyDescent="0.25">
      <c r="A91" s="53">
        <v>722513</v>
      </c>
      <c r="B91" s="54" t="s">
        <v>67</v>
      </c>
      <c r="C91" s="46">
        <v>2000</v>
      </c>
      <c r="D91" s="46">
        <v>0</v>
      </c>
      <c r="E91" s="46">
        <v>0</v>
      </c>
      <c r="F91" s="55">
        <v>0</v>
      </c>
      <c r="G91" s="99">
        <f t="shared" si="51"/>
        <v>2000</v>
      </c>
      <c r="H91" s="35">
        <v>1649</v>
      </c>
      <c r="I91" s="35">
        <v>1689</v>
      </c>
      <c r="J91" s="35">
        <f t="shared" si="52"/>
        <v>50</v>
      </c>
      <c r="K91" s="46">
        <v>2050</v>
      </c>
      <c r="L91" s="46">
        <v>0</v>
      </c>
      <c r="M91" s="46">
        <v>0</v>
      </c>
      <c r="N91" s="55">
        <v>0</v>
      </c>
      <c r="O91" s="99">
        <f t="shared" si="53"/>
        <v>2050</v>
      </c>
      <c r="P91" s="107">
        <f t="shared" si="40"/>
        <v>82.45</v>
      </c>
      <c r="Q91" s="18">
        <f t="shared" si="41"/>
        <v>102.49999999999999</v>
      </c>
      <c r="S91" s="192">
        <f>G91*R78</f>
        <v>2050.4304597701148</v>
      </c>
    </row>
    <row r="92" spans="1:19" ht="22.5" x14ac:dyDescent="0.25">
      <c r="A92" s="53">
        <v>722514</v>
      </c>
      <c r="B92" s="54" t="s">
        <v>68</v>
      </c>
      <c r="C92" s="46">
        <v>200000</v>
      </c>
      <c r="D92" s="46">
        <v>0</v>
      </c>
      <c r="E92" s="46">
        <v>0</v>
      </c>
      <c r="F92" s="55">
        <v>0</v>
      </c>
      <c r="G92" s="99">
        <f t="shared" si="51"/>
        <v>200000</v>
      </c>
      <c r="H92" s="35">
        <v>111692</v>
      </c>
      <c r="I92" s="35">
        <v>171511</v>
      </c>
      <c r="J92" s="35">
        <f t="shared" si="52"/>
        <v>5044</v>
      </c>
      <c r="K92" s="46">
        <v>205044</v>
      </c>
      <c r="L92" s="46">
        <v>0</v>
      </c>
      <c r="M92" s="46">
        <v>0</v>
      </c>
      <c r="N92" s="55">
        <v>0</v>
      </c>
      <c r="O92" s="99">
        <f t="shared" si="53"/>
        <v>205044</v>
      </c>
      <c r="P92" s="107">
        <f t="shared" si="40"/>
        <v>55.845999999999997</v>
      </c>
      <c r="Q92" s="18">
        <f t="shared" si="41"/>
        <v>102.52200000000001</v>
      </c>
      <c r="S92" s="192">
        <f>G92*R78</f>
        <v>205043.0459770115</v>
      </c>
    </row>
    <row r="93" spans="1:19" ht="22.5" x14ac:dyDescent="0.25">
      <c r="A93" s="53">
        <v>722515</v>
      </c>
      <c r="B93" s="54" t="s">
        <v>69</v>
      </c>
      <c r="C93" s="46">
        <v>1000000</v>
      </c>
      <c r="D93" s="46">
        <v>0</v>
      </c>
      <c r="E93" s="46">
        <v>0</v>
      </c>
      <c r="F93" s="55">
        <v>0</v>
      </c>
      <c r="G93" s="99">
        <f t="shared" si="51"/>
        <v>1000000</v>
      </c>
      <c r="H93" s="35">
        <v>531981</v>
      </c>
      <c r="I93" s="35">
        <v>805108</v>
      </c>
      <c r="J93" s="35">
        <f t="shared" si="52"/>
        <v>73477.333333333256</v>
      </c>
      <c r="K93" s="46">
        <f t="shared" ref="K93:K113" si="54">SUM(I93/9*12)</f>
        <v>1073477.3333333333</v>
      </c>
      <c r="L93" s="46">
        <v>0</v>
      </c>
      <c r="M93" s="46">
        <v>0</v>
      </c>
      <c r="N93" s="55">
        <v>0</v>
      </c>
      <c r="O93" s="99">
        <f t="shared" si="53"/>
        <v>1073477.3333333333</v>
      </c>
      <c r="P93" s="107">
        <f t="shared" si="40"/>
        <v>53.198100000000004</v>
      </c>
      <c r="Q93" s="18">
        <f t="shared" si="41"/>
        <v>107.34773333333332</v>
      </c>
    </row>
    <row r="94" spans="1:19" ht="22.5" x14ac:dyDescent="0.25">
      <c r="A94" s="53">
        <v>722516</v>
      </c>
      <c r="B94" s="54" t="s">
        <v>70</v>
      </c>
      <c r="C94" s="46">
        <v>300000</v>
      </c>
      <c r="D94" s="46">
        <v>0</v>
      </c>
      <c r="E94" s="46">
        <v>0</v>
      </c>
      <c r="F94" s="55">
        <v>0</v>
      </c>
      <c r="G94" s="99">
        <f t="shared" si="51"/>
        <v>300000</v>
      </c>
      <c r="H94" s="35">
        <v>157315</v>
      </c>
      <c r="I94" s="35">
        <v>237415</v>
      </c>
      <c r="J94" s="35">
        <f t="shared" si="52"/>
        <v>16553.333333333372</v>
      </c>
      <c r="K94" s="46">
        <f t="shared" si="54"/>
        <v>316553.33333333337</v>
      </c>
      <c r="L94" s="46">
        <v>0</v>
      </c>
      <c r="M94" s="46">
        <v>0</v>
      </c>
      <c r="N94" s="55">
        <v>0</v>
      </c>
      <c r="O94" s="99">
        <f t="shared" si="53"/>
        <v>316553.33333333337</v>
      </c>
      <c r="P94" s="107">
        <f t="shared" si="40"/>
        <v>52.438333333333333</v>
      </c>
      <c r="Q94" s="18">
        <f t="shared" si="41"/>
        <v>105.51777777777779</v>
      </c>
    </row>
    <row r="95" spans="1:19" ht="33.75" x14ac:dyDescent="0.25">
      <c r="A95" s="53">
        <v>722517</v>
      </c>
      <c r="B95" s="54" t="s">
        <v>71</v>
      </c>
      <c r="C95" s="46">
        <v>230000</v>
      </c>
      <c r="D95" s="46">
        <v>0</v>
      </c>
      <c r="E95" s="46">
        <v>0</v>
      </c>
      <c r="F95" s="55">
        <v>0</v>
      </c>
      <c r="G95" s="99">
        <f t="shared" si="51"/>
        <v>230000</v>
      </c>
      <c r="H95" s="35">
        <v>105670</v>
      </c>
      <c r="I95" s="35">
        <v>156985</v>
      </c>
      <c r="J95" s="35">
        <f t="shared" si="52"/>
        <v>-20686.666666666686</v>
      </c>
      <c r="K95" s="46">
        <f t="shared" si="54"/>
        <v>209313.33333333331</v>
      </c>
      <c r="L95" s="46">
        <v>0</v>
      </c>
      <c r="M95" s="46">
        <v>0</v>
      </c>
      <c r="N95" s="55">
        <v>0</v>
      </c>
      <c r="O95" s="99">
        <f t="shared" si="53"/>
        <v>209313.33333333331</v>
      </c>
      <c r="P95" s="107">
        <f t="shared" si="40"/>
        <v>45.943478260869561</v>
      </c>
      <c r="Q95" s="18">
        <f t="shared" si="41"/>
        <v>91.005797101449275</v>
      </c>
    </row>
    <row r="96" spans="1:19" ht="22.5" x14ac:dyDescent="0.25">
      <c r="A96" s="53">
        <v>722518</v>
      </c>
      <c r="B96" s="54" t="s">
        <v>72</v>
      </c>
      <c r="C96" s="46">
        <v>0</v>
      </c>
      <c r="D96" s="46">
        <v>0</v>
      </c>
      <c r="E96" s="46">
        <v>600000</v>
      </c>
      <c r="F96" s="55">
        <v>0</v>
      </c>
      <c r="G96" s="99">
        <f t="shared" si="51"/>
        <v>600000</v>
      </c>
      <c r="H96" s="35">
        <v>116148</v>
      </c>
      <c r="I96" s="35">
        <v>157761</v>
      </c>
      <c r="J96" s="35">
        <f t="shared" si="52"/>
        <v>2000</v>
      </c>
      <c r="K96" s="46"/>
      <c r="L96" s="46">
        <v>0</v>
      </c>
      <c r="M96" s="46">
        <v>602000</v>
      </c>
      <c r="N96" s="55">
        <v>0</v>
      </c>
      <c r="O96" s="99">
        <f t="shared" si="53"/>
        <v>602000</v>
      </c>
      <c r="P96" s="107">
        <f t="shared" si="40"/>
        <v>19.358000000000001</v>
      </c>
      <c r="Q96" s="18">
        <f t="shared" si="41"/>
        <v>100.33333333333334</v>
      </c>
    </row>
    <row r="97" spans="1:19" ht="22.5" x14ac:dyDescent="0.25">
      <c r="A97" s="53">
        <v>722519</v>
      </c>
      <c r="B97" s="54" t="s">
        <v>73</v>
      </c>
      <c r="C97" s="46">
        <v>2000</v>
      </c>
      <c r="D97" s="46">
        <v>0</v>
      </c>
      <c r="E97" s="46">
        <v>0</v>
      </c>
      <c r="F97" s="55">
        <v>0</v>
      </c>
      <c r="G97" s="99">
        <f t="shared" si="51"/>
        <v>2000</v>
      </c>
      <c r="H97" s="35">
        <v>1458</v>
      </c>
      <c r="I97" s="35">
        <v>2643</v>
      </c>
      <c r="J97" s="35">
        <f t="shared" si="52"/>
        <v>-52</v>
      </c>
      <c r="K97" s="46">
        <v>1948</v>
      </c>
      <c r="L97" s="46">
        <v>0</v>
      </c>
      <c r="M97" s="46">
        <v>0</v>
      </c>
      <c r="N97" s="55">
        <v>0</v>
      </c>
      <c r="O97" s="99">
        <f t="shared" si="53"/>
        <v>1948</v>
      </c>
      <c r="P97" s="107">
        <f t="shared" si="40"/>
        <v>72.899999999999991</v>
      </c>
      <c r="Q97" s="18">
        <f t="shared" si="41"/>
        <v>97.399999999999991</v>
      </c>
      <c r="S97" s="192">
        <f>SUM(G97*R87)</f>
        <v>1947.9191919191919</v>
      </c>
    </row>
    <row r="98" spans="1:19" ht="22.5" x14ac:dyDescent="0.25">
      <c r="A98" s="25">
        <v>722541</v>
      </c>
      <c r="B98" s="45" t="s">
        <v>74</v>
      </c>
      <c r="C98" s="101">
        <v>5000</v>
      </c>
      <c r="D98" s="27">
        <v>0</v>
      </c>
      <c r="E98" s="46">
        <v>0</v>
      </c>
      <c r="F98" s="28">
        <v>0</v>
      </c>
      <c r="G98" s="114">
        <f t="shared" si="51"/>
        <v>5000</v>
      </c>
      <c r="H98" s="35">
        <v>3290</v>
      </c>
      <c r="I98" s="35">
        <v>3306</v>
      </c>
      <c r="J98" s="35">
        <f t="shared" si="52"/>
        <v>-592</v>
      </c>
      <c r="K98" s="101">
        <f t="shared" si="54"/>
        <v>4408</v>
      </c>
      <c r="L98" s="27">
        <v>0</v>
      </c>
      <c r="M98" s="46">
        <v>0</v>
      </c>
      <c r="N98" s="28">
        <v>0</v>
      </c>
      <c r="O98" s="114">
        <f t="shared" si="53"/>
        <v>4408</v>
      </c>
      <c r="P98" s="107">
        <f t="shared" si="40"/>
        <v>65.8</v>
      </c>
      <c r="Q98" s="18">
        <f t="shared" si="41"/>
        <v>88.160000000000011</v>
      </c>
    </row>
    <row r="99" spans="1:19" ht="22.5" x14ac:dyDescent="0.25">
      <c r="A99" s="25">
        <v>722562</v>
      </c>
      <c r="B99" s="45" t="s">
        <v>75</v>
      </c>
      <c r="C99" s="27">
        <v>1000</v>
      </c>
      <c r="D99" s="27">
        <v>0</v>
      </c>
      <c r="E99" s="46">
        <v>0</v>
      </c>
      <c r="F99" s="28">
        <v>0</v>
      </c>
      <c r="G99" s="114">
        <f t="shared" si="51"/>
        <v>1000</v>
      </c>
      <c r="H99" s="35"/>
      <c r="I99" s="35">
        <v>17</v>
      </c>
      <c r="J99" s="35">
        <f t="shared" si="52"/>
        <v>-27</v>
      </c>
      <c r="K99" s="27">
        <v>973</v>
      </c>
      <c r="L99" s="27">
        <v>0</v>
      </c>
      <c r="M99" s="46">
        <v>0</v>
      </c>
      <c r="N99" s="28">
        <v>0</v>
      </c>
      <c r="O99" s="114">
        <f t="shared" si="53"/>
        <v>973</v>
      </c>
      <c r="P99" s="107">
        <f t="shared" si="40"/>
        <v>0</v>
      </c>
      <c r="Q99" s="18">
        <f t="shared" si="41"/>
        <v>97.3</v>
      </c>
      <c r="S99" s="192">
        <f>SUM(G99*R87)</f>
        <v>973.95959595959596</v>
      </c>
    </row>
    <row r="100" spans="1:19" ht="33.75" x14ac:dyDescent="0.25">
      <c r="A100" s="53">
        <v>722563</v>
      </c>
      <c r="B100" s="54" t="s">
        <v>76</v>
      </c>
      <c r="C100" s="27">
        <v>10000</v>
      </c>
      <c r="D100" s="27">
        <v>0</v>
      </c>
      <c r="E100" s="46">
        <v>0</v>
      </c>
      <c r="F100" s="55">
        <v>0</v>
      </c>
      <c r="G100" s="99">
        <f t="shared" si="51"/>
        <v>10000</v>
      </c>
      <c r="H100" s="35">
        <v>45</v>
      </c>
      <c r="I100" s="35">
        <v>3808</v>
      </c>
      <c r="J100" s="35">
        <f t="shared" si="52"/>
        <v>506</v>
      </c>
      <c r="K100" s="27">
        <v>10506</v>
      </c>
      <c r="L100" s="27">
        <v>0</v>
      </c>
      <c r="M100" s="46">
        <v>0</v>
      </c>
      <c r="N100" s="55">
        <v>0</v>
      </c>
      <c r="O100" s="99">
        <f t="shared" si="53"/>
        <v>10506</v>
      </c>
      <c r="P100" s="107">
        <f t="shared" si="40"/>
        <v>0.44999999999999996</v>
      </c>
      <c r="Q100" s="18">
        <f t="shared" si="41"/>
        <v>105.06</v>
      </c>
      <c r="R100" s="192">
        <f>5813111/5533000</f>
        <v>1.050625519609615</v>
      </c>
      <c r="S100" s="192">
        <f>G100*R100</f>
        <v>10506.25519609615</v>
      </c>
    </row>
    <row r="101" spans="1:19" ht="22.5" x14ac:dyDescent="0.25">
      <c r="A101" s="53">
        <v>722564</v>
      </c>
      <c r="B101" s="54" t="s">
        <v>148</v>
      </c>
      <c r="C101" s="27">
        <v>100</v>
      </c>
      <c r="D101" s="27">
        <v>0</v>
      </c>
      <c r="E101" s="46">
        <v>0</v>
      </c>
      <c r="F101" s="55">
        <v>0</v>
      </c>
      <c r="G101" s="99">
        <v>0</v>
      </c>
      <c r="H101" s="35"/>
      <c r="I101" s="35"/>
      <c r="J101" s="35">
        <f t="shared" si="52"/>
        <v>0</v>
      </c>
      <c r="K101" s="27">
        <f t="shared" si="54"/>
        <v>0</v>
      </c>
      <c r="L101" s="27">
        <v>0</v>
      </c>
      <c r="M101" s="46">
        <v>0</v>
      </c>
      <c r="N101" s="55">
        <v>0</v>
      </c>
      <c r="O101" s="99">
        <v>0</v>
      </c>
      <c r="P101" s="107" t="s">
        <v>139</v>
      </c>
      <c r="Q101" s="18" t="s">
        <v>139</v>
      </c>
    </row>
    <row r="102" spans="1:19" x14ac:dyDescent="0.25">
      <c r="A102" s="25">
        <v>722570</v>
      </c>
      <c r="B102" s="45" t="s">
        <v>77</v>
      </c>
      <c r="C102" s="27">
        <v>5000</v>
      </c>
      <c r="D102" s="27">
        <v>0</v>
      </c>
      <c r="E102" s="46">
        <v>0</v>
      </c>
      <c r="F102" s="28">
        <v>0</v>
      </c>
      <c r="G102" s="114">
        <f t="shared" ref="G102:G123" si="55">SUM(C102:F102)</f>
        <v>5000</v>
      </c>
      <c r="H102" s="35">
        <v>1948</v>
      </c>
      <c r="I102" s="35">
        <v>2810</v>
      </c>
      <c r="J102" s="35">
        <f t="shared" si="52"/>
        <v>-1253.333333333333</v>
      </c>
      <c r="K102" s="27">
        <f t="shared" si="54"/>
        <v>3746.666666666667</v>
      </c>
      <c r="L102" s="27">
        <v>0</v>
      </c>
      <c r="M102" s="46">
        <v>0</v>
      </c>
      <c r="N102" s="28">
        <v>0</v>
      </c>
      <c r="O102" s="114">
        <f t="shared" si="53"/>
        <v>3746.666666666667</v>
      </c>
      <c r="P102" s="107">
        <f t="shared" si="40"/>
        <v>38.96</v>
      </c>
      <c r="Q102" s="18">
        <f t="shared" si="41"/>
        <v>74.933333333333337</v>
      </c>
    </row>
    <row r="103" spans="1:19" ht="33.75" x14ac:dyDescent="0.25">
      <c r="A103" s="53">
        <v>722581</v>
      </c>
      <c r="B103" s="54" t="s">
        <v>76</v>
      </c>
      <c r="C103" s="27">
        <v>0</v>
      </c>
      <c r="D103" s="27">
        <v>0</v>
      </c>
      <c r="E103" s="101">
        <v>5293000</v>
      </c>
      <c r="F103" s="55">
        <v>0</v>
      </c>
      <c r="G103" s="99">
        <f t="shared" si="55"/>
        <v>5293000</v>
      </c>
      <c r="H103" s="35">
        <v>2585132</v>
      </c>
      <c r="I103" s="35">
        <v>3918943</v>
      </c>
      <c r="J103" s="35">
        <f t="shared" si="52"/>
        <v>6570000</v>
      </c>
      <c r="K103" s="27"/>
      <c r="L103" s="27">
        <v>0</v>
      </c>
      <c r="M103" s="101">
        <v>11863000</v>
      </c>
      <c r="N103" s="55">
        <v>0</v>
      </c>
      <c r="O103" s="99">
        <f t="shared" si="53"/>
        <v>11863000</v>
      </c>
      <c r="P103" s="107">
        <f t="shared" si="40"/>
        <v>48.840581900623462</v>
      </c>
      <c r="Q103" s="18">
        <f t="shared" si="41"/>
        <v>224.12620442093331</v>
      </c>
      <c r="S103" s="192">
        <f>G103*R100</f>
        <v>5560960.8752936926</v>
      </c>
    </row>
    <row r="104" spans="1:19" ht="56.25" x14ac:dyDescent="0.25">
      <c r="A104" s="53">
        <v>722582</v>
      </c>
      <c r="B104" s="54" t="s">
        <v>78</v>
      </c>
      <c r="C104" s="27">
        <v>0</v>
      </c>
      <c r="D104" s="27">
        <v>0</v>
      </c>
      <c r="E104" s="101">
        <v>230000</v>
      </c>
      <c r="F104" s="55">
        <v>0</v>
      </c>
      <c r="G104" s="99">
        <f t="shared" si="55"/>
        <v>230000</v>
      </c>
      <c r="H104" s="35">
        <v>152629</v>
      </c>
      <c r="I104" s="35">
        <v>223648</v>
      </c>
      <c r="J104" s="35">
        <f t="shared" si="52"/>
        <v>70000</v>
      </c>
      <c r="K104" s="27"/>
      <c r="L104" s="27">
        <v>0</v>
      </c>
      <c r="M104" s="101">
        <v>300000</v>
      </c>
      <c r="N104" s="55">
        <v>0</v>
      </c>
      <c r="O104" s="99">
        <f t="shared" si="53"/>
        <v>300000</v>
      </c>
      <c r="P104" s="107">
        <f>H104/G104*100</f>
        <v>66.360434782608692</v>
      </c>
      <c r="Q104" s="18">
        <f t="shared" si="41"/>
        <v>130.43478260869566</v>
      </c>
      <c r="S104" s="192">
        <f>G104*R100</f>
        <v>241643.86951021146</v>
      </c>
    </row>
    <row r="105" spans="1:19" ht="33.75" x14ac:dyDescent="0.25">
      <c r="A105" s="53">
        <v>722583</v>
      </c>
      <c r="B105" s="54" t="s">
        <v>79</v>
      </c>
      <c r="C105" s="27">
        <v>15000</v>
      </c>
      <c r="D105" s="27">
        <v>0</v>
      </c>
      <c r="E105" s="46">
        <v>42000</v>
      </c>
      <c r="F105" s="55">
        <v>0</v>
      </c>
      <c r="G105" s="99">
        <f t="shared" si="55"/>
        <v>57000</v>
      </c>
      <c r="H105" s="35">
        <v>9383</v>
      </c>
      <c r="I105" s="35">
        <v>10391</v>
      </c>
      <c r="J105" s="35">
        <f t="shared" si="52"/>
        <v>56854.666666666672</v>
      </c>
      <c r="K105" s="27">
        <f t="shared" si="54"/>
        <v>13854.666666666668</v>
      </c>
      <c r="L105" s="27">
        <v>0</v>
      </c>
      <c r="M105" s="46">
        <v>100000</v>
      </c>
      <c r="N105" s="55">
        <v>0</v>
      </c>
      <c r="O105" s="99">
        <f t="shared" si="53"/>
        <v>113854.66666666667</v>
      </c>
      <c r="P105" s="107">
        <f t="shared" si="40"/>
        <v>16.46140350877193</v>
      </c>
      <c r="Q105" s="18">
        <f t="shared" si="41"/>
        <v>199.7450292397661</v>
      </c>
    </row>
    <row r="106" spans="1:19" ht="33.75" x14ac:dyDescent="0.25">
      <c r="A106" s="53">
        <v>722584</v>
      </c>
      <c r="B106" s="54" t="s">
        <v>80</v>
      </c>
      <c r="C106" s="46">
        <v>0</v>
      </c>
      <c r="D106" s="46">
        <v>0</v>
      </c>
      <c r="E106" s="101">
        <v>83000</v>
      </c>
      <c r="F106" s="55">
        <v>0</v>
      </c>
      <c r="G106" s="99">
        <f t="shared" si="55"/>
        <v>83000</v>
      </c>
      <c r="H106" s="35">
        <v>8480</v>
      </c>
      <c r="I106" s="35">
        <v>10838</v>
      </c>
      <c r="J106" s="35">
        <f t="shared" si="52"/>
        <v>27000</v>
      </c>
      <c r="K106" s="46"/>
      <c r="L106" s="46">
        <v>0</v>
      </c>
      <c r="M106" s="101">
        <v>110000</v>
      </c>
      <c r="N106" s="55">
        <v>0</v>
      </c>
      <c r="O106" s="99">
        <f t="shared" si="53"/>
        <v>110000</v>
      </c>
      <c r="P106" s="107">
        <f t="shared" si="40"/>
        <v>10.216867469879517</v>
      </c>
      <c r="Q106" s="18">
        <f t="shared" si="41"/>
        <v>132.53012048192772</v>
      </c>
    </row>
    <row r="107" spans="1:19" ht="22.5" x14ac:dyDescent="0.25">
      <c r="A107" s="53">
        <v>722585</v>
      </c>
      <c r="B107" s="54" t="s">
        <v>81</v>
      </c>
      <c r="C107" s="27">
        <v>0</v>
      </c>
      <c r="D107" s="27">
        <v>0</v>
      </c>
      <c r="E107" s="101">
        <v>20000</v>
      </c>
      <c r="F107" s="28">
        <v>0</v>
      </c>
      <c r="G107" s="114">
        <f t="shared" si="55"/>
        <v>20000</v>
      </c>
      <c r="H107" s="35">
        <v>5197</v>
      </c>
      <c r="I107" s="35">
        <v>9135</v>
      </c>
      <c r="J107" s="35">
        <f t="shared" si="52"/>
        <v>30000</v>
      </c>
      <c r="K107" s="27"/>
      <c r="L107" s="27">
        <v>0</v>
      </c>
      <c r="M107" s="101">
        <v>50000</v>
      </c>
      <c r="N107" s="28">
        <v>0</v>
      </c>
      <c r="O107" s="114">
        <f t="shared" si="53"/>
        <v>50000</v>
      </c>
      <c r="P107" s="107">
        <f t="shared" si="40"/>
        <v>25.985000000000003</v>
      </c>
      <c r="Q107" s="18">
        <f t="shared" si="41"/>
        <v>250</v>
      </c>
    </row>
    <row r="108" spans="1:19" ht="22.5" x14ac:dyDescent="0.25">
      <c r="A108" s="53">
        <v>722586</v>
      </c>
      <c r="B108" s="54" t="s">
        <v>82</v>
      </c>
      <c r="C108" s="46">
        <v>0</v>
      </c>
      <c r="D108" s="46">
        <v>0</v>
      </c>
      <c r="E108" s="101">
        <v>15000</v>
      </c>
      <c r="F108" s="55">
        <v>0</v>
      </c>
      <c r="G108" s="99">
        <f t="shared" si="55"/>
        <v>15000</v>
      </c>
      <c r="H108" s="35">
        <v>1630</v>
      </c>
      <c r="I108" s="35">
        <v>2803</v>
      </c>
      <c r="J108" s="35">
        <f t="shared" si="52"/>
        <v>5000</v>
      </c>
      <c r="K108" s="46"/>
      <c r="L108" s="46">
        <v>0</v>
      </c>
      <c r="M108" s="101">
        <v>20000</v>
      </c>
      <c r="N108" s="55">
        <v>0</v>
      </c>
      <c r="O108" s="99">
        <f t="shared" si="53"/>
        <v>20000</v>
      </c>
      <c r="P108" s="107">
        <f t="shared" si="40"/>
        <v>10.866666666666665</v>
      </c>
      <c r="Q108" s="18">
        <f t="shared" si="41"/>
        <v>133.33333333333331</v>
      </c>
    </row>
    <row r="109" spans="1:19" x14ac:dyDescent="0.25">
      <c r="A109" s="53">
        <v>722591</v>
      </c>
      <c r="B109" s="54" t="s">
        <v>83</v>
      </c>
      <c r="C109" s="27">
        <v>500000</v>
      </c>
      <c r="D109" s="27">
        <v>0</v>
      </c>
      <c r="E109" s="101">
        <v>956739</v>
      </c>
      <c r="F109" s="28">
        <v>0</v>
      </c>
      <c r="G109" s="114">
        <f t="shared" si="55"/>
        <v>1456739</v>
      </c>
      <c r="H109" s="35">
        <v>535416</v>
      </c>
      <c r="I109" s="35">
        <v>684253</v>
      </c>
      <c r="J109" s="35">
        <f t="shared" si="52"/>
        <v>467523.33333333326</v>
      </c>
      <c r="K109" s="101">
        <f t="shared" si="54"/>
        <v>912337.33333333326</v>
      </c>
      <c r="L109" s="27">
        <v>0</v>
      </c>
      <c r="M109" s="101">
        <v>1011925</v>
      </c>
      <c r="N109" s="28">
        <v>0</v>
      </c>
      <c r="O109" s="114">
        <f t="shared" si="53"/>
        <v>1924262.3333333333</v>
      </c>
      <c r="P109" s="107">
        <f t="shared" si="40"/>
        <v>36.754422034420713</v>
      </c>
      <c r="Q109" s="18">
        <f t="shared" si="41"/>
        <v>132.09382966566648</v>
      </c>
    </row>
    <row r="110" spans="1:19" x14ac:dyDescent="0.25">
      <c r="A110" s="53">
        <v>722594</v>
      </c>
      <c r="B110" s="54" t="s">
        <v>84</v>
      </c>
      <c r="C110" s="27">
        <v>16000</v>
      </c>
      <c r="D110" s="27">
        <v>0</v>
      </c>
      <c r="E110" s="46">
        <v>0</v>
      </c>
      <c r="F110" s="28">
        <v>0</v>
      </c>
      <c r="G110" s="114">
        <f t="shared" si="55"/>
        <v>16000</v>
      </c>
      <c r="H110" s="35">
        <v>10871</v>
      </c>
      <c r="I110" s="35">
        <v>22624</v>
      </c>
      <c r="J110" s="35">
        <f t="shared" si="52"/>
        <v>-417</v>
      </c>
      <c r="K110" s="27">
        <v>15583</v>
      </c>
      <c r="L110" s="27">
        <v>0</v>
      </c>
      <c r="M110" s="46">
        <v>0</v>
      </c>
      <c r="N110" s="28">
        <v>0</v>
      </c>
      <c r="O110" s="114">
        <f t="shared" si="53"/>
        <v>15583</v>
      </c>
      <c r="P110" s="107">
        <f t="shared" si="40"/>
        <v>67.943750000000009</v>
      </c>
      <c r="Q110" s="18">
        <f t="shared" si="41"/>
        <v>97.393749999999997</v>
      </c>
      <c r="S110" s="192">
        <f>SUM(G110*R87)</f>
        <v>15583.353535353535</v>
      </c>
    </row>
    <row r="111" spans="1:19" x14ac:dyDescent="0.25">
      <c r="A111" s="53">
        <v>722595</v>
      </c>
      <c r="B111" s="54" t="s">
        <v>85</v>
      </c>
      <c r="C111" s="27">
        <v>4000</v>
      </c>
      <c r="D111" s="27">
        <v>0</v>
      </c>
      <c r="E111" s="46">
        <v>0</v>
      </c>
      <c r="F111" s="28">
        <v>0</v>
      </c>
      <c r="G111" s="114">
        <f t="shared" si="55"/>
        <v>4000</v>
      </c>
      <c r="H111" s="35">
        <v>1990</v>
      </c>
      <c r="I111" s="35">
        <v>3510</v>
      </c>
      <c r="J111" s="35">
        <f t="shared" si="52"/>
        <v>-104</v>
      </c>
      <c r="K111" s="27">
        <v>3896</v>
      </c>
      <c r="L111" s="27">
        <v>0</v>
      </c>
      <c r="M111" s="46">
        <v>0</v>
      </c>
      <c r="N111" s="28">
        <v>0</v>
      </c>
      <c r="O111" s="114">
        <f t="shared" si="53"/>
        <v>3896</v>
      </c>
      <c r="P111" s="107">
        <f t="shared" si="40"/>
        <v>49.75</v>
      </c>
      <c r="Q111" s="18">
        <f t="shared" si="41"/>
        <v>97.399999999999991</v>
      </c>
      <c r="S111" s="192">
        <f>SUM(G111*R87)</f>
        <v>3895.8383838383838</v>
      </c>
    </row>
    <row r="112" spans="1:19" x14ac:dyDescent="0.25">
      <c r="A112" s="53">
        <v>722596</v>
      </c>
      <c r="B112" s="54" t="s">
        <v>86</v>
      </c>
      <c r="C112" s="27">
        <v>6000</v>
      </c>
      <c r="D112" s="27">
        <v>0</v>
      </c>
      <c r="E112" s="46">
        <v>0</v>
      </c>
      <c r="F112" s="28">
        <v>0</v>
      </c>
      <c r="G112" s="114">
        <f t="shared" si="55"/>
        <v>6000</v>
      </c>
      <c r="H112" s="35">
        <v>4890</v>
      </c>
      <c r="I112" s="35">
        <v>10371</v>
      </c>
      <c r="J112" s="35">
        <f t="shared" si="52"/>
        <v>-155</v>
      </c>
      <c r="K112" s="27">
        <v>5845</v>
      </c>
      <c r="L112" s="27">
        <v>0</v>
      </c>
      <c r="M112" s="46">
        <v>0</v>
      </c>
      <c r="N112" s="28">
        <v>0</v>
      </c>
      <c r="O112" s="114">
        <f t="shared" si="53"/>
        <v>5845</v>
      </c>
      <c r="P112" s="107">
        <f t="shared" si="40"/>
        <v>81.5</v>
      </c>
      <c r="Q112" s="18">
        <f t="shared" si="41"/>
        <v>97.416666666666657</v>
      </c>
      <c r="S112" s="192">
        <f>SUM(G112*R87)</f>
        <v>5843.7575757575751</v>
      </c>
    </row>
    <row r="113" spans="1:20" ht="33.75" x14ac:dyDescent="0.25">
      <c r="A113" s="53">
        <v>722597</v>
      </c>
      <c r="B113" s="54" t="s">
        <v>87</v>
      </c>
      <c r="C113" s="27">
        <v>330000</v>
      </c>
      <c r="D113" s="46">
        <v>0</v>
      </c>
      <c r="E113" s="101">
        <v>792500</v>
      </c>
      <c r="F113" s="28">
        <v>0</v>
      </c>
      <c r="G113" s="114">
        <f t="shared" si="55"/>
        <v>1122500</v>
      </c>
      <c r="H113" s="35">
        <v>583647</v>
      </c>
      <c r="I113" s="35">
        <v>925526</v>
      </c>
      <c r="J113" s="35">
        <f t="shared" si="52"/>
        <v>904034.66666666651</v>
      </c>
      <c r="K113" s="101">
        <f t="shared" si="54"/>
        <v>1234034.6666666665</v>
      </c>
      <c r="L113" s="46">
        <v>0</v>
      </c>
      <c r="M113" s="101">
        <v>792500</v>
      </c>
      <c r="N113" s="28">
        <v>0</v>
      </c>
      <c r="O113" s="114">
        <f t="shared" si="53"/>
        <v>2026534.6666666665</v>
      </c>
      <c r="P113" s="107">
        <f t="shared" si="40"/>
        <v>51.995278396436525</v>
      </c>
      <c r="Q113" s="18">
        <f t="shared" si="41"/>
        <v>180.53760950259837</v>
      </c>
    </row>
    <row r="114" spans="1:20" x14ac:dyDescent="0.25">
      <c r="A114" s="53">
        <v>722598</v>
      </c>
      <c r="B114" s="54" t="s">
        <v>88</v>
      </c>
      <c r="C114" s="27">
        <v>1543365</v>
      </c>
      <c r="D114" s="46">
        <v>0</v>
      </c>
      <c r="E114" s="46">
        <v>0</v>
      </c>
      <c r="F114" s="55">
        <v>0</v>
      </c>
      <c r="G114" s="99">
        <f t="shared" si="55"/>
        <v>1543365</v>
      </c>
      <c r="H114" s="35">
        <v>1027635</v>
      </c>
      <c r="I114" s="35">
        <v>1403272</v>
      </c>
      <c r="J114" s="35">
        <f t="shared" si="52"/>
        <v>2794</v>
      </c>
      <c r="K114" s="27">
        <v>1546159</v>
      </c>
      <c r="L114" s="46">
        <v>0</v>
      </c>
      <c r="M114" s="46">
        <v>0</v>
      </c>
      <c r="N114" s="55">
        <v>0</v>
      </c>
      <c r="O114" s="99">
        <f t="shared" si="53"/>
        <v>1546159</v>
      </c>
      <c r="P114" s="107">
        <f t="shared" si="40"/>
        <v>66.584054970794341</v>
      </c>
      <c r="Q114" s="18">
        <f t="shared" si="41"/>
        <v>100.18103300256259</v>
      </c>
    </row>
    <row r="115" spans="1:20" x14ac:dyDescent="0.25">
      <c r="A115" s="53">
        <v>722599</v>
      </c>
      <c r="B115" s="54" t="s">
        <v>89</v>
      </c>
      <c r="C115" s="101">
        <v>19000000</v>
      </c>
      <c r="D115" s="56">
        <v>0</v>
      </c>
      <c r="E115" s="46">
        <v>0</v>
      </c>
      <c r="F115" s="57">
        <v>0</v>
      </c>
      <c r="G115" s="99">
        <f t="shared" si="55"/>
        <v>19000000</v>
      </c>
      <c r="H115" s="35">
        <v>10727147</v>
      </c>
      <c r="I115" s="35">
        <v>15379477</v>
      </c>
      <c r="J115" s="35">
        <f t="shared" si="52"/>
        <v>1196517</v>
      </c>
      <c r="K115" s="101">
        <f>20193017+3500</f>
        <v>20196517</v>
      </c>
      <c r="L115" s="56">
        <v>0</v>
      </c>
      <c r="M115" s="46">
        <v>0</v>
      </c>
      <c r="N115" s="57">
        <v>0</v>
      </c>
      <c r="O115" s="99">
        <f t="shared" si="53"/>
        <v>20196517</v>
      </c>
      <c r="P115" s="107">
        <f t="shared" si="40"/>
        <v>56.458668421052629</v>
      </c>
      <c r="Q115" s="18">
        <f t="shared" si="41"/>
        <v>106.29745789473684</v>
      </c>
    </row>
    <row r="116" spans="1:20" ht="22.5" x14ac:dyDescent="0.25">
      <c r="A116" s="47">
        <v>7226</v>
      </c>
      <c r="B116" s="48" t="s">
        <v>90</v>
      </c>
      <c r="C116" s="49">
        <f t="shared" ref="C116:F116" si="56">SUM(C117:C123)</f>
        <v>20272000</v>
      </c>
      <c r="D116" s="49">
        <f t="shared" si="56"/>
        <v>335000</v>
      </c>
      <c r="E116" s="49">
        <f t="shared" si="56"/>
        <v>2177500</v>
      </c>
      <c r="F116" s="171">
        <f t="shared" si="56"/>
        <v>0</v>
      </c>
      <c r="G116" s="115">
        <f t="shared" si="55"/>
        <v>22784500</v>
      </c>
      <c r="H116" s="51">
        <f t="shared" ref="H116:N116" si="57">SUM(H117:H123)</f>
        <v>11724458</v>
      </c>
      <c r="I116" s="51">
        <f t="shared" si="57"/>
        <v>18573747</v>
      </c>
      <c r="J116" s="51">
        <f>SUM(J117:J123)</f>
        <v>1586221</v>
      </c>
      <c r="K116" s="49">
        <f t="shared" si="57"/>
        <v>21241721</v>
      </c>
      <c r="L116" s="49">
        <f t="shared" si="57"/>
        <v>542000</v>
      </c>
      <c r="M116" s="49">
        <f t="shared" si="57"/>
        <v>2587000</v>
      </c>
      <c r="N116" s="171">
        <f t="shared" si="57"/>
        <v>0</v>
      </c>
      <c r="O116" s="115">
        <f t="shared" si="53"/>
        <v>24370721</v>
      </c>
      <c r="P116" s="107">
        <f t="shared" si="40"/>
        <v>51.458043845596791</v>
      </c>
      <c r="Q116" s="18">
        <f t="shared" si="41"/>
        <v>106.96184248063376</v>
      </c>
    </row>
    <row r="117" spans="1:20" x14ac:dyDescent="0.25">
      <c r="A117" s="25">
        <v>722611</v>
      </c>
      <c r="B117" s="45" t="s">
        <v>91</v>
      </c>
      <c r="C117" s="27">
        <v>67000</v>
      </c>
      <c r="D117" s="27">
        <v>0</v>
      </c>
      <c r="E117" s="27">
        <v>0</v>
      </c>
      <c r="F117" s="61">
        <v>0</v>
      </c>
      <c r="G117" s="114">
        <f t="shared" si="55"/>
        <v>67000</v>
      </c>
      <c r="H117" s="35">
        <v>30456</v>
      </c>
      <c r="I117" s="35">
        <v>50877</v>
      </c>
      <c r="J117" s="35">
        <f t="shared" ref="J117:J123" si="58">O117-G117</f>
        <v>3205</v>
      </c>
      <c r="K117" s="27">
        <v>70205</v>
      </c>
      <c r="L117" s="27">
        <v>0</v>
      </c>
      <c r="M117" s="27">
        <v>0</v>
      </c>
      <c r="N117" s="61">
        <v>0</v>
      </c>
      <c r="O117" s="114">
        <f t="shared" si="53"/>
        <v>70205</v>
      </c>
      <c r="P117" s="107">
        <f t="shared" si="40"/>
        <v>45.456716417910449</v>
      </c>
      <c r="Q117" s="18">
        <f t="shared" si="41"/>
        <v>104.78358208955223</v>
      </c>
      <c r="R117" s="192">
        <f>23874407/22784500</f>
        <v>1.0478354583159604</v>
      </c>
      <c r="S117" s="192">
        <f>SUM(G117*R117)</f>
        <v>70204.975707169346</v>
      </c>
      <c r="T117" s="192"/>
    </row>
    <row r="118" spans="1:20" x14ac:dyDescent="0.25">
      <c r="A118" s="53">
        <v>722612</v>
      </c>
      <c r="B118" s="54" t="s">
        <v>92</v>
      </c>
      <c r="C118" s="46">
        <v>1650000</v>
      </c>
      <c r="D118" s="46">
        <v>0</v>
      </c>
      <c r="E118" s="101">
        <v>50000</v>
      </c>
      <c r="F118" s="57">
        <v>0</v>
      </c>
      <c r="G118" s="99">
        <f t="shared" si="55"/>
        <v>1700000</v>
      </c>
      <c r="H118" s="35">
        <v>1309630</v>
      </c>
      <c r="I118" s="35">
        <v>1901152</v>
      </c>
      <c r="J118" s="35">
        <f t="shared" si="58"/>
        <v>138929</v>
      </c>
      <c r="K118" s="46">
        <v>1728929</v>
      </c>
      <c r="L118" s="46">
        <v>0</v>
      </c>
      <c r="M118" s="101">
        <v>110000</v>
      </c>
      <c r="N118" s="57">
        <v>0</v>
      </c>
      <c r="O118" s="99">
        <f t="shared" si="53"/>
        <v>1838929</v>
      </c>
      <c r="P118" s="107">
        <f t="shared" si="40"/>
        <v>77.037058823529421</v>
      </c>
      <c r="Q118" s="18">
        <f t="shared" si="41"/>
        <v>108.17229411764706</v>
      </c>
      <c r="S118" s="192">
        <f>1650000*R117</f>
        <v>1728928.5062213347</v>
      </c>
      <c r="T118" s="192">
        <f>SUM(M118*R117)</f>
        <v>115261.90041475564</v>
      </c>
    </row>
    <row r="119" spans="1:20" x14ac:dyDescent="0.25">
      <c r="A119" s="53">
        <v>722613</v>
      </c>
      <c r="B119" s="54" t="s">
        <v>93</v>
      </c>
      <c r="C119" s="56">
        <v>2200000</v>
      </c>
      <c r="D119" s="46">
        <v>0</v>
      </c>
      <c r="E119" s="101">
        <v>2127500</v>
      </c>
      <c r="F119" s="57">
        <v>0</v>
      </c>
      <c r="G119" s="99">
        <f t="shared" si="55"/>
        <v>4327500</v>
      </c>
      <c r="H119" s="35">
        <v>2851767</v>
      </c>
      <c r="I119" s="35">
        <v>3898728</v>
      </c>
      <c r="J119" s="35">
        <f t="shared" si="58"/>
        <v>654738</v>
      </c>
      <c r="K119" s="56">
        <v>2305238</v>
      </c>
      <c r="L119" s="46">
        <v>200000</v>
      </c>
      <c r="M119" s="101">
        <v>2477000</v>
      </c>
      <c r="N119" s="57">
        <v>0</v>
      </c>
      <c r="O119" s="99">
        <f t="shared" si="53"/>
        <v>4982238</v>
      </c>
      <c r="P119" s="107">
        <f t="shared" si="40"/>
        <v>65.898717504332765</v>
      </c>
      <c r="Q119" s="18">
        <f t="shared" si="41"/>
        <v>115.12970537261697</v>
      </c>
      <c r="S119" s="192">
        <f>SUM(2200000*R117)</f>
        <v>2305238.0082951128</v>
      </c>
      <c r="T119" s="192">
        <f>SUM(M119*R117)</f>
        <v>2595488.430248634</v>
      </c>
    </row>
    <row r="120" spans="1:20" x14ac:dyDescent="0.25">
      <c r="A120" s="53">
        <v>722614</v>
      </c>
      <c r="B120" s="54" t="s">
        <v>94</v>
      </c>
      <c r="C120" s="56">
        <v>5000</v>
      </c>
      <c r="D120" s="46">
        <v>0</v>
      </c>
      <c r="E120" s="46">
        <v>0</v>
      </c>
      <c r="F120" s="57">
        <v>0</v>
      </c>
      <c r="G120" s="99">
        <f t="shared" si="55"/>
        <v>5000</v>
      </c>
      <c r="H120" s="35">
        <v>1300</v>
      </c>
      <c r="I120" s="35">
        <v>1600</v>
      </c>
      <c r="J120" s="35">
        <f t="shared" si="58"/>
        <v>239</v>
      </c>
      <c r="K120" s="56">
        <v>5239</v>
      </c>
      <c r="L120" s="46">
        <v>0</v>
      </c>
      <c r="M120" s="46">
        <v>0</v>
      </c>
      <c r="N120" s="57">
        <v>0</v>
      </c>
      <c r="O120" s="99">
        <f t="shared" si="53"/>
        <v>5239</v>
      </c>
      <c r="P120" s="107">
        <f t="shared" si="40"/>
        <v>26</v>
      </c>
      <c r="Q120" s="18">
        <f t="shared" si="41"/>
        <v>104.78</v>
      </c>
      <c r="S120" s="192">
        <f>SUM(G120*R117)</f>
        <v>5239.1772915798019</v>
      </c>
      <c r="T120" s="192"/>
    </row>
    <row r="121" spans="1:20" x14ac:dyDescent="0.25">
      <c r="A121" s="53">
        <v>722615</v>
      </c>
      <c r="B121" s="54" t="s">
        <v>129</v>
      </c>
      <c r="C121" s="56">
        <v>1350000</v>
      </c>
      <c r="D121" s="46">
        <v>0</v>
      </c>
      <c r="E121" s="46">
        <v>0</v>
      </c>
      <c r="F121" s="57">
        <v>0</v>
      </c>
      <c r="G121" s="99">
        <f t="shared" si="55"/>
        <v>1350000</v>
      </c>
      <c r="H121" s="35">
        <v>718881</v>
      </c>
      <c r="I121" s="35">
        <v>1081482</v>
      </c>
      <c r="J121" s="35">
        <f t="shared" si="58"/>
        <v>64578</v>
      </c>
      <c r="K121" s="56">
        <v>1414578</v>
      </c>
      <c r="L121" s="46">
        <v>0</v>
      </c>
      <c r="M121" s="46">
        <v>0</v>
      </c>
      <c r="N121" s="57">
        <v>0</v>
      </c>
      <c r="O121" s="99">
        <f t="shared" si="53"/>
        <v>1414578</v>
      </c>
      <c r="P121" s="107">
        <f t="shared" si="40"/>
        <v>53.250444444444447</v>
      </c>
      <c r="Q121" s="18">
        <f t="shared" si="41"/>
        <v>104.78355555555557</v>
      </c>
      <c r="S121" s="192">
        <f>SUM(G121*R117)</f>
        <v>1414577.8687265464</v>
      </c>
      <c r="T121" s="192"/>
    </row>
    <row r="122" spans="1:20" ht="22.5" x14ac:dyDescent="0.25">
      <c r="A122" s="53">
        <v>722620</v>
      </c>
      <c r="B122" s="54" t="s">
        <v>95</v>
      </c>
      <c r="C122" s="27">
        <v>9000000</v>
      </c>
      <c r="D122" s="27">
        <v>0</v>
      </c>
      <c r="E122" s="46">
        <v>0</v>
      </c>
      <c r="F122" s="57">
        <v>0</v>
      </c>
      <c r="G122" s="99">
        <f t="shared" si="55"/>
        <v>9000000</v>
      </c>
      <c r="H122" s="35">
        <v>4156010</v>
      </c>
      <c r="I122" s="35">
        <v>7571247</v>
      </c>
      <c r="J122" s="35">
        <f t="shared" si="58"/>
        <v>430519</v>
      </c>
      <c r="K122" s="27">
        <v>9430519</v>
      </c>
      <c r="L122" s="27">
        <v>0</v>
      </c>
      <c r="M122" s="46">
        <v>0</v>
      </c>
      <c r="N122" s="57">
        <v>0</v>
      </c>
      <c r="O122" s="99">
        <f t="shared" si="53"/>
        <v>9430519</v>
      </c>
      <c r="P122" s="107">
        <f t="shared" si="40"/>
        <v>46.177888888888887</v>
      </c>
      <c r="Q122" s="18">
        <f t="shared" si="41"/>
        <v>104.78354444444444</v>
      </c>
      <c r="S122" s="192">
        <f>SUM(G122*R117)</f>
        <v>9430519.124843644</v>
      </c>
      <c r="T122" s="192"/>
    </row>
    <row r="123" spans="1:20" x14ac:dyDescent="0.25">
      <c r="A123" s="53">
        <v>722631</v>
      </c>
      <c r="B123" s="54" t="s">
        <v>96</v>
      </c>
      <c r="C123" s="46">
        <v>6000000</v>
      </c>
      <c r="D123" s="101">
        <v>335000</v>
      </c>
      <c r="E123" s="46">
        <v>0</v>
      </c>
      <c r="F123" s="57">
        <v>0</v>
      </c>
      <c r="G123" s="99">
        <f t="shared" si="55"/>
        <v>6335000</v>
      </c>
      <c r="H123" s="35">
        <f>161933+5055+1358177+1127955+3294</f>
        <v>2656414</v>
      </c>
      <c r="I123" s="35">
        <f>220581+2204516+1640270+3294</f>
        <v>4068661</v>
      </c>
      <c r="J123" s="35">
        <f t="shared" si="58"/>
        <v>294013</v>
      </c>
      <c r="K123" s="46">
        <v>6287013</v>
      </c>
      <c r="L123" s="101">
        <v>342000</v>
      </c>
      <c r="M123" s="46">
        <v>0</v>
      </c>
      <c r="N123" s="57">
        <v>0</v>
      </c>
      <c r="O123" s="99">
        <f t="shared" si="53"/>
        <v>6629013</v>
      </c>
      <c r="P123" s="107">
        <f t="shared" si="40"/>
        <v>41.932344119968427</v>
      </c>
      <c r="Q123" s="18">
        <f t="shared" si="41"/>
        <v>104.64108918705604</v>
      </c>
      <c r="S123" s="192">
        <f>SUM(6000000*R117)</f>
        <v>6287012.7498957627</v>
      </c>
      <c r="T123" s="192">
        <f>SUM(L123*R117)</f>
        <v>358359.72674405843</v>
      </c>
    </row>
    <row r="124" spans="1:20" x14ac:dyDescent="0.25">
      <c r="A124" s="47">
        <v>7227</v>
      </c>
      <c r="B124" s="48" t="s">
        <v>97</v>
      </c>
      <c r="C124" s="49">
        <f t="shared" ref="C124:G124" si="59">C125+C126+C127+C128+C129+C130+C131</f>
        <v>43895825</v>
      </c>
      <c r="D124" s="49">
        <f t="shared" si="59"/>
        <v>0</v>
      </c>
      <c r="E124" s="49">
        <f t="shared" si="59"/>
        <v>0</v>
      </c>
      <c r="F124" s="171">
        <f t="shared" si="59"/>
        <v>0</v>
      </c>
      <c r="G124" s="115">
        <f t="shared" si="59"/>
        <v>43895825</v>
      </c>
      <c r="H124" s="51">
        <f>H125+H126+H127+H128+H129+H130+H131</f>
        <v>13455808</v>
      </c>
      <c r="I124" s="51">
        <f>I125+I126+I127+I128+I129+I130+I131</f>
        <v>18094057</v>
      </c>
      <c r="J124" s="51">
        <f t="shared" ref="J124:O124" si="60">J125+J126+J127+J128+J129+J130+J131</f>
        <v>-20880548</v>
      </c>
      <c r="K124" s="49">
        <f t="shared" si="60"/>
        <v>23015813</v>
      </c>
      <c r="L124" s="49">
        <f t="shared" si="60"/>
        <v>0</v>
      </c>
      <c r="M124" s="49">
        <f t="shared" si="60"/>
        <v>0</v>
      </c>
      <c r="N124" s="171">
        <f t="shared" si="60"/>
        <v>0</v>
      </c>
      <c r="O124" s="115">
        <f t="shared" si="60"/>
        <v>23015813</v>
      </c>
      <c r="P124" s="107">
        <f t="shared" si="40"/>
        <v>30.653958548449655</v>
      </c>
      <c r="Q124" s="18">
        <f t="shared" si="41"/>
        <v>52.432806536840346</v>
      </c>
    </row>
    <row r="125" spans="1:20" x14ac:dyDescent="0.25">
      <c r="A125" s="53">
        <v>722710</v>
      </c>
      <c r="B125" s="60" t="s">
        <v>143</v>
      </c>
      <c r="C125" s="27">
        <v>800000</v>
      </c>
      <c r="D125" s="46">
        <v>0</v>
      </c>
      <c r="E125" s="46">
        <v>0</v>
      </c>
      <c r="F125" s="57">
        <v>0</v>
      </c>
      <c r="G125" s="99">
        <f t="shared" ref="G125:G131" si="61">SUM(C125:F125)</f>
        <v>800000</v>
      </c>
      <c r="H125" s="99">
        <v>459212</v>
      </c>
      <c r="I125" s="99">
        <v>611538</v>
      </c>
      <c r="J125" s="35">
        <f>O125-G125</f>
        <v>-344376</v>
      </c>
      <c r="K125" s="27">
        <v>455624</v>
      </c>
      <c r="L125" s="46">
        <v>0</v>
      </c>
      <c r="M125" s="46">
        <v>0</v>
      </c>
      <c r="N125" s="57">
        <v>0</v>
      </c>
      <c r="O125" s="99">
        <f t="shared" si="53"/>
        <v>455624</v>
      </c>
      <c r="P125" s="107">
        <f t="shared" si="40"/>
        <v>57.401500000000006</v>
      </c>
      <c r="Q125" s="18">
        <f t="shared" si="41"/>
        <v>56.952999999999996</v>
      </c>
      <c r="R125" s="192">
        <f>25000000/43895825</f>
        <v>0.56953024575799638</v>
      </c>
      <c r="S125" s="192">
        <f>G125*R125</f>
        <v>455624.1966063971</v>
      </c>
    </row>
    <row r="126" spans="1:20" x14ac:dyDescent="0.25">
      <c r="A126" s="53">
        <v>722720</v>
      </c>
      <c r="B126" s="60" t="s">
        <v>144</v>
      </c>
      <c r="C126" s="46">
        <v>300</v>
      </c>
      <c r="D126" s="46">
        <v>0</v>
      </c>
      <c r="E126" s="46">
        <v>0</v>
      </c>
      <c r="F126" s="57">
        <v>0</v>
      </c>
      <c r="G126" s="99">
        <f t="shared" si="61"/>
        <v>300</v>
      </c>
      <c r="H126" s="99">
        <v>118</v>
      </c>
      <c r="I126" s="99">
        <v>1018</v>
      </c>
      <c r="J126" s="35">
        <f t="shared" ref="J126:J131" si="62">O126-G126</f>
        <v>-129</v>
      </c>
      <c r="K126" s="46">
        <v>171</v>
      </c>
      <c r="L126" s="46">
        <v>0</v>
      </c>
      <c r="M126" s="46">
        <v>0</v>
      </c>
      <c r="N126" s="57">
        <v>0</v>
      </c>
      <c r="O126" s="99">
        <f t="shared" si="53"/>
        <v>171</v>
      </c>
      <c r="P126" s="107" t="s">
        <v>139</v>
      </c>
      <c r="Q126" s="18" t="s">
        <v>139</v>
      </c>
      <c r="S126" s="192">
        <f>G126*R125</f>
        <v>170.85907372739891</v>
      </c>
    </row>
    <row r="127" spans="1:20" x14ac:dyDescent="0.25">
      <c r="A127" s="53">
        <v>722730</v>
      </c>
      <c r="B127" s="60" t="s">
        <v>149</v>
      </c>
      <c r="C127" s="56">
        <v>5000000</v>
      </c>
      <c r="D127" s="46">
        <v>0</v>
      </c>
      <c r="E127" s="46">
        <v>0</v>
      </c>
      <c r="F127" s="57">
        <v>0</v>
      </c>
      <c r="G127" s="99">
        <f t="shared" si="61"/>
        <v>5000000</v>
      </c>
      <c r="H127" s="99">
        <v>3699733</v>
      </c>
      <c r="I127" s="99">
        <v>4586786</v>
      </c>
      <c r="J127" s="35">
        <f t="shared" si="62"/>
        <v>-2152349</v>
      </c>
      <c r="K127" s="56">
        <v>2847651</v>
      </c>
      <c r="L127" s="46">
        <v>0</v>
      </c>
      <c r="M127" s="46">
        <v>0</v>
      </c>
      <c r="N127" s="57">
        <v>0</v>
      </c>
      <c r="O127" s="99">
        <f t="shared" si="53"/>
        <v>2847651</v>
      </c>
      <c r="P127" s="107" t="s">
        <v>139</v>
      </c>
      <c r="Q127" s="18" t="s">
        <v>139</v>
      </c>
      <c r="S127" s="192">
        <f>G127*R125</f>
        <v>2847651.2287899819</v>
      </c>
    </row>
    <row r="128" spans="1:20" x14ac:dyDescent="0.25">
      <c r="A128" s="53">
        <v>722740</v>
      </c>
      <c r="B128" s="60" t="s">
        <v>155</v>
      </c>
      <c r="C128" s="56">
        <v>0</v>
      </c>
      <c r="D128" s="46">
        <v>0</v>
      </c>
      <c r="E128" s="46">
        <v>0</v>
      </c>
      <c r="F128" s="57">
        <v>0</v>
      </c>
      <c r="G128" s="99">
        <f t="shared" si="61"/>
        <v>0</v>
      </c>
      <c r="H128" s="99">
        <v>402</v>
      </c>
      <c r="I128" s="99">
        <v>402</v>
      </c>
      <c r="J128" s="35">
        <v>0</v>
      </c>
      <c r="K128" s="56">
        <f t="shared" ref="K128:K130" si="63">SUM(I128/9*12)</f>
        <v>536</v>
      </c>
      <c r="L128" s="46">
        <v>0</v>
      </c>
      <c r="M128" s="46">
        <v>0</v>
      </c>
      <c r="N128" s="57">
        <v>0</v>
      </c>
      <c r="O128" s="99">
        <f t="shared" si="53"/>
        <v>536</v>
      </c>
      <c r="P128" s="107" t="s">
        <v>139</v>
      </c>
      <c r="Q128" s="18" t="s">
        <v>139</v>
      </c>
      <c r="S128" s="192">
        <f>G128*R125</f>
        <v>0</v>
      </c>
    </row>
    <row r="129" spans="1:19" x14ac:dyDescent="0.25">
      <c r="A129" s="53">
        <v>722750</v>
      </c>
      <c r="B129" s="60" t="s">
        <v>145</v>
      </c>
      <c r="C129" s="56">
        <v>5000000</v>
      </c>
      <c r="D129" s="46">
        <v>0</v>
      </c>
      <c r="E129" s="46">
        <v>0</v>
      </c>
      <c r="F129" s="57">
        <v>0</v>
      </c>
      <c r="G129" s="99">
        <f t="shared" si="61"/>
        <v>5000000</v>
      </c>
      <c r="H129" s="99">
        <v>4412663</v>
      </c>
      <c r="I129" s="99">
        <v>4631975</v>
      </c>
      <c r="J129" s="35">
        <f t="shared" si="62"/>
        <v>-2152349</v>
      </c>
      <c r="K129" s="56">
        <v>2847651</v>
      </c>
      <c r="L129" s="46">
        <v>0</v>
      </c>
      <c r="M129" s="46">
        <v>0</v>
      </c>
      <c r="N129" s="57">
        <v>0</v>
      </c>
      <c r="O129" s="99">
        <f t="shared" si="53"/>
        <v>2847651</v>
      </c>
      <c r="P129" s="107" t="s">
        <v>139</v>
      </c>
      <c r="Q129" s="18" t="s">
        <v>139</v>
      </c>
      <c r="S129" s="192">
        <f>G129*R125</f>
        <v>2847651.2287899819</v>
      </c>
    </row>
    <row r="130" spans="1:19" ht="22.5" x14ac:dyDescent="0.25">
      <c r="A130" s="53">
        <v>722760</v>
      </c>
      <c r="B130" s="60" t="s">
        <v>150</v>
      </c>
      <c r="C130" s="27">
        <v>0</v>
      </c>
      <c r="D130" s="46">
        <v>0</v>
      </c>
      <c r="E130" s="46">
        <v>0</v>
      </c>
      <c r="F130" s="57">
        <v>0</v>
      </c>
      <c r="G130" s="99">
        <f t="shared" si="61"/>
        <v>0</v>
      </c>
      <c r="H130" s="99">
        <v>0</v>
      </c>
      <c r="I130" s="99"/>
      <c r="J130" s="35">
        <f t="shared" si="62"/>
        <v>0</v>
      </c>
      <c r="K130" s="27">
        <f t="shared" si="63"/>
        <v>0</v>
      </c>
      <c r="L130" s="46">
        <v>0</v>
      </c>
      <c r="M130" s="46">
        <v>0</v>
      </c>
      <c r="N130" s="57">
        <v>0</v>
      </c>
      <c r="O130" s="99">
        <f t="shared" si="53"/>
        <v>0</v>
      </c>
      <c r="P130" s="107" t="s">
        <v>139</v>
      </c>
      <c r="Q130" s="18" t="s">
        <v>139</v>
      </c>
      <c r="S130" s="192">
        <f>G130*R125</f>
        <v>0</v>
      </c>
    </row>
    <row r="131" spans="1:19" x14ac:dyDescent="0.25">
      <c r="A131" s="19">
        <v>722790</v>
      </c>
      <c r="B131" s="62" t="s">
        <v>98</v>
      </c>
      <c r="C131" s="173">
        <v>33095525</v>
      </c>
      <c r="D131" s="63">
        <v>0</v>
      </c>
      <c r="E131" s="63">
        <v>0</v>
      </c>
      <c r="F131" s="172">
        <v>0</v>
      </c>
      <c r="G131" s="154">
        <f t="shared" si="61"/>
        <v>33095525</v>
      </c>
      <c r="H131" s="112">
        <v>4883680</v>
      </c>
      <c r="I131" s="112">
        <v>8262338</v>
      </c>
      <c r="J131" s="100">
        <f t="shared" si="62"/>
        <v>-16231345</v>
      </c>
      <c r="K131" s="173">
        <v>16864180</v>
      </c>
      <c r="L131" s="63">
        <v>0</v>
      </c>
      <c r="M131" s="63">
        <v>0</v>
      </c>
      <c r="N131" s="172">
        <v>0</v>
      </c>
      <c r="O131" s="154">
        <f t="shared" si="53"/>
        <v>16864180</v>
      </c>
      <c r="P131" s="24">
        <f t="shared" si="40"/>
        <v>14.756315242015347</v>
      </c>
      <c r="Q131" s="24">
        <f t="shared" si="41"/>
        <v>50.956073366414344</v>
      </c>
      <c r="S131" s="192">
        <f>G131*R125</f>
        <v>18848902.486739915</v>
      </c>
    </row>
    <row r="132" spans="1:19" x14ac:dyDescent="0.25">
      <c r="A132" s="1"/>
      <c r="B132" s="1"/>
      <c r="C132" s="119" t="s">
        <v>153</v>
      </c>
      <c r="D132" s="119"/>
      <c r="E132" s="119"/>
      <c r="F132" s="119"/>
      <c r="G132" s="113"/>
      <c r="H132" s="1"/>
      <c r="I132" s="1"/>
      <c r="J132" s="1"/>
      <c r="K132" s="119" t="s">
        <v>153</v>
      </c>
      <c r="L132" s="119"/>
      <c r="M132" s="119"/>
      <c r="N132" s="119"/>
      <c r="O132" s="113"/>
      <c r="P132" s="1"/>
      <c r="Q132" s="1"/>
    </row>
    <row r="133" spans="1:19" x14ac:dyDescent="0.25">
      <c r="A133" s="5">
        <v>723</v>
      </c>
      <c r="B133" s="6" t="s">
        <v>99</v>
      </c>
      <c r="C133" s="7">
        <f t="shared" ref="C133:F134" si="64">C134</f>
        <v>13221886</v>
      </c>
      <c r="D133" s="7">
        <f t="shared" si="64"/>
        <v>0</v>
      </c>
      <c r="E133" s="7">
        <f t="shared" si="64"/>
        <v>0</v>
      </c>
      <c r="F133" s="32">
        <f t="shared" si="64"/>
        <v>0</v>
      </c>
      <c r="G133" s="32">
        <f>SUM(C133:F133)</f>
        <v>13221886</v>
      </c>
      <c r="H133" s="10">
        <f t="shared" ref="H133:N134" si="65">H134</f>
        <v>10051479</v>
      </c>
      <c r="I133" s="10">
        <f t="shared" si="65"/>
        <v>14379916</v>
      </c>
      <c r="J133" s="10">
        <f t="shared" si="65"/>
        <v>5951335.3333333358</v>
      </c>
      <c r="K133" s="7">
        <f t="shared" si="65"/>
        <v>19173221.333333336</v>
      </c>
      <c r="L133" s="7">
        <f t="shared" si="65"/>
        <v>0</v>
      </c>
      <c r="M133" s="7">
        <f t="shared" si="65"/>
        <v>0</v>
      </c>
      <c r="N133" s="32">
        <f t="shared" si="65"/>
        <v>0</v>
      </c>
      <c r="O133" s="32">
        <f>SUM(K133:N133)</f>
        <v>19173221.333333336</v>
      </c>
      <c r="P133" s="106">
        <f>H133/G133*100</f>
        <v>76.021522194337479</v>
      </c>
      <c r="Q133" s="11">
        <f>O133/G133*100</f>
        <v>145.01124373129019</v>
      </c>
    </row>
    <row r="134" spans="1:19" x14ac:dyDescent="0.25">
      <c r="A134" s="12">
        <v>7231</v>
      </c>
      <c r="B134" s="13" t="s">
        <v>100</v>
      </c>
      <c r="C134" s="138">
        <f t="shared" si="64"/>
        <v>13221886</v>
      </c>
      <c r="D134" s="14">
        <f t="shared" si="64"/>
        <v>0</v>
      </c>
      <c r="E134" s="14">
        <f t="shared" si="64"/>
        <v>0</v>
      </c>
      <c r="F134" s="15">
        <f t="shared" si="64"/>
        <v>0</v>
      </c>
      <c r="G134" s="105">
        <f>SUM(C134:F134)</f>
        <v>13221886</v>
      </c>
      <c r="H134" s="17">
        <f t="shared" si="65"/>
        <v>10051479</v>
      </c>
      <c r="I134" s="17">
        <f t="shared" si="65"/>
        <v>14379916</v>
      </c>
      <c r="J134" s="17">
        <f t="shared" si="65"/>
        <v>5951335.3333333358</v>
      </c>
      <c r="K134" s="138">
        <f t="shared" si="65"/>
        <v>19173221.333333336</v>
      </c>
      <c r="L134" s="14">
        <f t="shared" si="65"/>
        <v>0</v>
      </c>
      <c r="M134" s="14">
        <f t="shared" si="65"/>
        <v>0</v>
      </c>
      <c r="N134" s="15">
        <f t="shared" si="65"/>
        <v>0</v>
      </c>
      <c r="O134" s="105">
        <f>SUM(K134:N134)</f>
        <v>19173221.333333336</v>
      </c>
      <c r="P134" s="107">
        <f>H134/G134*100</f>
        <v>76.021522194337479</v>
      </c>
      <c r="Q134" s="18">
        <f>O134/G134*100</f>
        <v>145.01124373129019</v>
      </c>
    </row>
    <row r="135" spans="1:19" x14ac:dyDescent="0.25">
      <c r="A135" s="19">
        <v>723100</v>
      </c>
      <c r="B135" s="62" t="s">
        <v>100</v>
      </c>
      <c r="C135" s="102">
        <v>13221886</v>
      </c>
      <c r="D135" s="21">
        <v>0</v>
      </c>
      <c r="E135" s="21">
        <v>0</v>
      </c>
      <c r="F135" s="22">
        <v>0</v>
      </c>
      <c r="G135" s="112">
        <f>SUM(C135:F135)</f>
        <v>13221886</v>
      </c>
      <c r="H135" s="58">
        <v>10051479</v>
      </c>
      <c r="I135" s="58">
        <v>14379916</v>
      </c>
      <c r="J135" s="58">
        <f>O135-G135</f>
        <v>5951335.3333333358</v>
      </c>
      <c r="K135" s="102">
        <f>SUM(I135/9*12)</f>
        <v>19173221.333333336</v>
      </c>
      <c r="L135" s="21">
        <v>0</v>
      </c>
      <c r="M135" s="21">
        <v>0</v>
      </c>
      <c r="N135" s="22">
        <v>0</v>
      </c>
      <c r="O135" s="112">
        <f>SUM(K135:N135)</f>
        <v>19173221.333333336</v>
      </c>
      <c r="P135" s="24">
        <f>H135/G135*100</f>
        <v>76.021522194337479</v>
      </c>
      <c r="Q135" s="24">
        <f>O135/G135*100</f>
        <v>145.01124373129019</v>
      </c>
    </row>
    <row r="136" spans="1:19" ht="21" customHeight="1" thickBot="1" x14ac:dyDescent="0.3">
      <c r="A136" s="36"/>
      <c r="B136" s="64"/>
      <c r="C136" s="29"/>
      <c r="D136" s="29"/>
      <c r="E136" s="29"/>
      <c r="F136" s="29"/>
      <c r="G136" s="114"/>
      <c r="H136" s="65"/>
      <c r="I136" s="65"/>
      <c r="J136" s="65"/>
      <c r="K136" s="29"/>
      <c r="L136" s="29"/>
      <c r="M136" s="29"/>
      <c r="N136" s="29"/>
      <c r="O136" s="114"/>
      <c r="P136" s="40"/>
      <c r="Q136" s="40"/>
    </row>
    <row r="137" spans="1:19" ht="15.75" thickBot="1" x14ac:dyDescent="0.3">
      <c r="A137" s="191">
        <v>73</v>
      </c>
      <c r="B137" s="3" t="s">
        <v>101</v>
      </c>
      <c r="C137" s="4">
        <f t="shared" ref="C137:O137" si="66">C139+C143+C147</f>
        <v>81524411</v>
      </c>
      <c r="D137" s="4">
        <f t="shared" si="66"/>
        <v>0</v>
      </c>
      <c r="E137" s="4">
        <f t="shared" si="66"/>
        <v>0</v>
      </c>
      <c r="F137" s="4">
        <f t="shared" si="66"/>
        <v>0</v>
      </c>
      <c r="G137" s="4">
        <f t="shared" si="66"/>
        <v>81524411</v>
      </c>
      <c r="H137" s="4">
        <f t="shared" si="66"/>
        <v>81490625</v>
      </c>
      <c r="I137" s="4">
        <f t="shared" si="66"/>
        <v>81522033</v>
      </c>
      <c r="J137" s="4">
        <f t="shared" si="66"/>
        <v>-67223646.666666672</v>
      </c>
      <c r="K137" s="4">
        <f t="shared" si="66"/>
        <v>14300764.333333332</v>
      </c>
      <c r="L137" s="4">
        <f t="shared" si="66"/>
        <v>0</v>
      </c>
      <c r="M137" s="4">
        <f t="shared" si="66"/>
        <v>0</v>
      </c>
      <c r="N137" s="4">
        <f t="shared" si="66"/>
        <v>0</v>
      </c>
      <c r="O137" s="4">
        <f t="shared" si="66"/>
        <v>14300764.333333332</v>
      </c>
      <c r="P137" s="110">
        <f>H137/G137*100</f>
        <v>99.958557198285064</v>
      </c>
      <c r="Q137" s="77">
        <f>O137/G137*100</f>
        <v>17.541695987639006</v>
      </c>
    </row>
    <row r="138" spans="1:19" x14ac:dyDescent="0.25">
      <c r="A138" s="185"/>
      <c r="B138" s="186"/>
      <c r="C138" s="187"/>
      <c r="D138" s="187"/>
      <c r="E138" s="187"/>
      <c r="F138" s="187"/>
      <c r="G138" s="188"/>
      <c r="H138" s="187"/>
      <c r="I138" s="187"/>
      <c r="J138" s="187"/>
      <c r="K138" s="187"/>
      <c r="L138" s="187"/>
      <c r="M138" s="187"/>
      <c r="N138" s="187"/>
      <c r="O138" s="188"/>
      <c r="P138" s="124"/>
      <c r="Q138" s="125"/>
    </row>
    <row r="139" spans="1:19" ht="35.25" customHeight="1" x14ac:dyDescent="0.25">
      <c r="A139" s="5">
        <v>731</v>
      </c>
      <c r="B139" s="66" t="s">
        <v>160</v>
      </c>
      <c r="C139" s="7">
        <f t="shared" ref="C139:F140" si="67">SUM(C140)</f>
        <v>81323411</v>
      </c>
      <c r="D139" s="7">
        <f t="shared" si="67"/>
        <v>0</v>
      </c>
      <c r="E139" s="7">
        <f t="shared" si="67"/>
        <v>0</v>
      </c>
      <c r="F139" s="32">
        <f t="shared" si="67"/>
        <v>0</v>
      </c>
      <c r="G139" s="32">
        <f>SUM(C139:F139)</f>
        <v>81323411</v>
      </c>
      <c r="H139" s="10">
        <f>H140</f>
        <v>81323411</v>
      </c>
      <c r="I139" s="10">
        <f>I140</f>
        <v>81323411</v>
      </c>
      <c r="J139" s="10">
        <f t="shared" ref="J139:N140" si="68">SUM(J140)</f>
        <v>-72287476</v>
      </c>
      <c r="K139" s="7">
        <f t="shared" si="68"/>
        <v>9035935</v>
      </c>
      <c r="L139" s="7">
        <f t="shared" si="68"/>
        <v>0</v>
      </c>
      <c r="M139" s="7">
        <f t="shared" si="68"/>
        <v>0</v>
      </c>
      <c r="N139" s="32">
        <f t="shared" si="68"/>
        <v>0</v>
      </c>
      <c r="O139" s="32">
        <f>SUM(K139:N139)</f>
        <v>9035935</v>
      </c>
      <c r="P139" s="106">
        <f>H139/G139*100</f>
        <v>100</v>
      </c>
      <c r="Q139" s="11">
        <f>O139/G139*100</f>
        <v>11.111111657625871</v>
      </c>
    </row>
    <row r="140" spans="1:19" ht="22.5" x14ac:dyDescent="0.25">
      <c r="A140" s="12">
        <v>7311</v>
      </c>
      <c r="B140" s="67" t="s">
        <v>160</v>
      </c>
      <c r="C140" s="14">
        <f>SUM(C141)</f>
        <v>81323411</v>
      </c>
      <c r="D140" s="14">
        <f t="shared" si="67"/>
        <v>0</v>
      </c>
      <c r="E140" s="14">
        <f t="shared" si="67"/>
        <v>0</v>
      </c>
      <c r="F140" s="68">
        <f t="shared" si="67"/>
        <v>0</v>
      </c>
      <c r="G140" s="105">
        <f>SUM(C140:F140)</f>
        <v>81323411</v>
      </c>
      <c r="H140" s="17">
        <f>H141</f>
        <v>81323411</v>
      </c>
      <c r="I140" s="17">
        <f>I141</f>
        <v>81323411</v>
      </c>
      <c r="J140" s="17">
        <f t="shared" si="68"/>
        <v>-72287476</v>
      </c>
      <c r="K140" s="14">
        <f>SUM(K141)</f>
        <v>9035935</v>
      </c>
      <c r="L140" s="14">
        <f t="shared" si="68"/>
        <v>0</v>
      </c>
      <c r="M140" s="14">
        <f t="shared" si="68"/>
        <v>0</v>
      </c>
      <c r="N140" s="68">
        <f t="shared" si="68"/>
        <v>0</v>
      </c>
      <c r="O140" s="105">
        <f>SUM(K140:N140)</f>
        <v>9035935</v>
      </c>
      <c r="P140" s="107">
        <f>H140/G140*100</f>
        <v>100</v>
      </c>
      <c r="Q140" s="18">
        <f>O140/G140*100</f>
        <v>11.111111657625871</v>
      </c>
    </row>
    <row r="141" spans="1:19" x14ac:dyDescent="0.25">
      <c r="A141" s="79">
        <v>731111</v>
      </c>
      <c r="B141" s="80" t="s">
        <v>159</v>
      </c>
      <c r="C141" s="21">
        <v>81323411</v>
      </c>
      <c r="D141" s="21"/>
      <c r="E141" s="63">
        <v>0</v>
      </c>
      <c r="F141" s="22"/>
      <c r="G141" s="98">
        <f>SUM(C141:F141)</f>
        <v>81323411</v>
      </c>
      <c r="H141" s="58">
        <v>81323411</v>
      </c>
      <c r="I141" s="58">
        <v>81323411</v>
      </c>
      <c r="J141" s="58">
        <f>O141-G141</f>
        <v>-72287476</v>
      </c>
      <c r="K141" s="21">
        <v>9035935</v>
      </c>
      <c r="L141" s="21"/>
      <c r="M141" s="63">
        <v>0</v>
      </c>
      <c r="N141" s="22"/>
      <c r="O141" s="98">
        <f>SUM(K141:N141)</f>
        <v>9035935</v>
      </c>
      <c r="P141" s="24">
        <f>H141/G141*100</f>
        <v>100</v>
      </c>
      <c r="Q141" s="24">
        <f>O141/G141*100</f>
        <v>11.111111657625871</v>
      </c>
    </row>
    <row r="142" spans="1:19" x14ac:dyDescent="0.25">
      <c r="A142" s="79"/>
      <c r="B142" s="1"/>
      <c r="C142" s="1"/>
      <c r="D142" s="119"/>
      <c r="E142" s="119"/>
      <c r="F142" s="119"/>
      <c r="G142" s="119"/>
      <c r="H142" s="113"/>
      <c r="I142" s="113"/>
      <c r="J142" s="1"/>
      <c r="K142" s="1"/>
      <c r="L142" s="119"/>
      <c r="M142" s="119"/>
      <c r="N142" s="119"/>
      <c r="O142" s="119"/>
      <c r="P142" s="113"/>
      <c r="Q142" s="1"/>
    </row>
    <row r="143" spans="1:19" ht="22.5" x14ac:dyDescent="0.25">
      <c r="A143" s="5">
        <v>732</v>
      </c>
      <c r="B143" s="66" t="s">
        <v>130</v>
      </c>
      <c r="C143" s="7">
        <f t="shared" ref="C143:F144" si="69">SUM(C144)</f>
        <v>200000</v>
      </c>
      <c r="D143" s="7">
        <f t="shared" si="69"/>
        <v>0</v>
      </c>
      <c r="E143" s="7">
        <f t="shared" si="69"/>
        <v>0</v>
      </c>
      <c r="F143" s="32">
        <f t="shared" si="69"/>
        <v>0</v>
      </c>
      <c r="G143" s="32">
        <f>SUM(C143:F143)</f>
        <v>200000</v>
      </c>
      <c r="H143" s="10">
        <f>H144</f>
        <v>167214</v>
      </c>
      <c r="I143" s="10">
        <f>I144</f>
        <v>198622</v>
      </c>
      <c r="J143" s="10">
        <f t="shared" ref="J143:N144" si="70">SUM(J144)</f>
        <v>5064829.333333333</v>
      </c>
      <c r="K143" s="7">
        <f t="shared" si="70"/>
        <v>5264829.333333333</v>
      </c>
      <c r="L143" s="7">
        <f t="shared" si="70"/>
        <v>0</v>
      </c>
      <c r="M143" s="7">
        <f t="shared" si="70"/>
        <v>0</v>
      </c>
      <c r="N143" s="32">
        <f t="shared" si="70"/>
        <v>0</v>
      </c>
      <c r="O143" s="32">
        <f>SUM(K143:N143)</f>
        <v>5264829.333333333</v>
      </c>
      <c r="P143" s="106">
        <f>H143/G143*100</f>
        <v>83.606999999999999</v>
      </c>
      <c r="Q143" s="11">
        <f>O143/G143*100</f>
        <v>2632.4146666666666</v>
      </c>
    </row>
    <row r="144" spans="1:19" ht="22.5" x14ac:dyDescent="0.25">
      <c r="A144" s="12">
        <v>7321</v>
      </c>
      <c r="B144" s="67" t="s">
        <v>130</v>
      </c>
      <c r="C144" s="14">
        <f>SUM(C145)</f>
        <v>200000</v>
      </c>
      <c r="D144" s="14">
        <f t="shared" si="69"/>
        <v>0</v>
      </c>
      <c r="E144" s="14">
        <f t="shared" si="69"/>
        <v>0</v>
      </c>
      <c r="F144" s="68">
        <f t="shared" si="69"/>
        <v>0</v>
      </c>
      <c r="G144" s="105">
        <f>SUM(C144:F144)</f>
        <v>200000</v>
      </c>
      <c r="H144" s="17">
        <f>H145</f>
        <v>167214</v>
      </c>
      <c r="I144" s="17">
        <f>I145</f>
        <v>198622</v>
      </c>
      <c r="J144" s="17">
        <f t="shared" si="70"/>
        <v>5064829.333333333</v>
      </c>
      <c r="K144" s="14">
        <f>SUM(K145)</f>
        <v>5264829.333333333</v>
      </c>
      <c r="L144" s="14">
        <f t="shared" si="70"/>
        <v>0</v>
      </c>
      <c r="M144" s="14">
        <f t="shared" si="70"/>
        <v>0</v>
      </c>
      <c r="N144" s="68">
        <f t="shared" si="70"/>
        <v>0</v>
      </c>
      <c r="O144" s="105">
        <f>SUM(K144:N144)</f>
        <v>5264829.333333333</v>
      </c>
      <c r="P144" s="107">
        <f>H144/G144*100</f>
        <v>83.606999999999999</v>
      </c>
      <c r="Q144" s="18">
        <f>O144/G144*100</f>
        <v>2632.4146666666666</v>
      </c>
    </row>
    <row r="145" spans="1:17" ht="22.5" x14ac:dyDescent="0.25">
      <c r="A145" s="79">
        <v>732100</v>
      </c>
      <c r="B145" s="80" t="s">
        <v>130</v>
      </c>
      <c r="C145" s="21">
        <v>200000</v>
      </c>
      <c r="D145" s="21"/>
      <c r="E145" s="63">
        <v>0</v>
      </c>
      <c r="F145" s="22"/>
      <c r="G145" s="98">
        <f>SUM(C145:F145)</f>
        <v>200000</v>
      </c>
      <c r="H145" s="58">
        <v>167214</v>
      </c>
      <c r="I145" s="58">
        <v>198622</v>
      </c>
      <c r="J145" s="58">
        <f>O145-G145</f>
        <v>5064829.333333333</v>
      </c>
      <c r="K145" s="21">
        <f>SUM(I145/9*12)+5000000</f>
        <v>5264829.333333333</v>
      </c>
      <c r="L145" s="21"/>
      <c r="M145" s="63">
        <v>0</v>
      </c>
      <c r="N145" s="22"/>
      <c r="O145" s="98">
        <f>SUM(K145:N145)</f>
        <v>5264829.333333333</v>
      </c>
      <c r="P145" s="24">
        <f>H145/G145*100</f>
        <v>83.606999999999999</v>
      </c>
      <c r="Q145" s="24">
        <f>O145/G145*100</f>
        <v>2632.4146666666666</v>
      </c>
    </row>
    <row r="146" spans="1:17" ht="15" customHeight="1" x14ac:dyDescent="0.25">
      <c r="A146" s="1"/>
      <c r="B146" s="1"/>
      <c r="C146" s="119"/>
      <c r="D146" s="119"/>
      <c r="E146" s="119"/>
      <c r="F146" s="119"/>
      <c r="G146" s="113"/>
      <c r="H146" s="1"/>
      <c r="I146" s="1"/>
      <c r="J146" s="1"/>
      <c r="K146" s="119"/>
      <c r="L146" s="119"/>
      <c r="M146" s="119"/>
      <c r="N146" s="119"/>
      <c r="O146" s="113"/>
      <c r="P146" s="1"/>
      <c r="Q146" s="1"/>
    </row>
    <row r="147" spans="1:17" x14ac:dyDescent="0.25">
      <c r="A147" s="5">
        <v>733</v>
      </c>
      <c r="B147" s="66" t="s">
        <v>102</v>
      </c>
      <c r="C147" s="7">
        <f t="shared" ref="C147:F147" si="71">SUM(C148)</f>
        <v>1000</v>
      </c>
      <c r="D147" s="7">
        <f t="shared" si="71"/>
        <v>0</v>
      </c>
      <c r="E147" s="7">
        <f t="shared" si="71"/>
        <v>0</v>
      </c>
      <c r="F147" s="32">
        <f t="shared" si="71"/>
        <v>0</v>
      </c>
      <c r="G147" s="32">
        <f>SUM(C147:F147)</f>
        <v>1000</v>
      </c>
      <c r="H147" s="10">
        <f>H148</f>
        <v>0</v>
      </c>
      <c r="I147" s="10">
        <f>I148</f>
        <v>0</v>
      </c>
      <c r="J147" s="10">
        <f>SUM(J148)</f>
        <v>-1000</v>
      </c>
      <c r="K147" s="7">
        <f t="shared" ref="K147:N147" si="72">SUM(K148)</f>
        <v>0</v>
      </c>
      <c r="L147" s="7">
        <f t="shared" si="72"/>
        <v>0</v>
      </c>
      <c r="M147" s="7">
        <f t="shared" si="72"/>
        <v>0</v>
      </c>
      <c r="N147" s="32">
        <f t="shared" si="72"/>
        <v>0</v>
      </c>
      <c r="O147" s="32">
        <f>SUM(K147:N147)</f>
        <v>0</v>
      </c>
      <c r="P147" s="106">
        <f>H147/G147*100</f>
        <v>0</v>
      </c>
      <c r="Q147" s="11">
        <f>O147/G147*100</f>
        <v>0</v>
      </c>
    </row>
    <row r="148" spans="1:17" x14ac:dyDescent="0.25">
      <c r="A148" s="12">
        <v>7331</v>
      </c>
      <c r="B148" s="67" t="s">
        <v>102</v>
      </c>
      <c r="C148" s="105">
        <f t="shared" ref="C148:F148" si="73">C149+C150</f>
        <v>1000</v>
      </c>
      <c r="D148" s="105">
        <f t="shared" si="73"/>
        <v>0</v>
      </c>
      <c r="E148" s="105">
        <f t="shared" si="73"/>
        <v>0</v>
      </c>
      <c r="F148" s="105">
        <f t="shared" si="73"/>
        <v>0</v>
      </c>
      <c r="G148" s="16">
        <f>G149+G150</f>
        <v>1000</v>
      </c>
      <c r="H148" s="105">
        <f t="shared" ref="H148:N148" si="74">H149+H150</f>
        <v>0</v>
      </c>
      <c r="I148" s="105">
        <f t="shared" si="74"/>
        <v>0</v>
      </c>
      <c r="J148" s="105">
        <f t="shared" si="74"/>
        <v>-1000</v>
      </c>
      <c r="K148" s="105">
        <f t="shared" si="74"/>
        <v>0</v>
      </c>
      <c r="L148" s="105">
        <f t="shared" si="74"/>
        <v>0</v>
      </c>
      <c r="M148" s="105">
        <f t="shared" si="74"/>
        <v>0</v>
      </c>
      <c r="N148" s="105">
        <f t="shared" si="74"/>
        <v>0</v>
      </c>
      <c r="O148" s="16">
        <f>O149+O150</f>
        <v>0</v>
      </c>
      <c r="P148" s="140">
        <f>H148/G148*100</f>
        <v>0</v>
      </c>
      <c r="Q148" s="140">
        <f>O148/G148*100</f>
        <v>0</v>
      </c>
    </row>
    <row r="149" spans="1:17" x14ac:dyDescent="0.25">
      <c r="A149" s="53">
        <v>733112</v>
      </c>
      <c r="B149" s="155" t="s">
        <v>146</v>
      </c>
      <c r="C149" s="46">
        <v>1000</v>
      </c>
      <c r="D149" s="46"/>
      <c r="E149" s="46"/>
      <c r="F149" s="56"/>
      <c r="G149" s="56">
        <f>C149+D149+E149+F149</f>
        <v>1000</v>
      </c>
      <c r="H149" s="99">
        <v>0</v>
      </c>
      <c r="I149" s="99">
        <v>0</v>
      </c>
      <c r="J149" s="99">
        <f>O149-G149</f>
        <v>-1000</v>
      </c>
      <c r="K149" s="46">
        <f t="shared" ref="K149:K150" si="75">SUM(I149/9*12)</f>
        <v>0</v>
      </c>
      <c r="L149" s="46"/>
      <c r="M149" s="46"/>
      <c r="N149" s="56"/>
      <c r="O149" s="56">
        <f>K149+L149+M149+N149</f>
        <v>0</v>
      </c>
      <c r="P149" s="18" t="s">
        <v>139</v>
      </c>
      <c r="Q149" s="18" t="s">
        <v>139</v>
      </c>
    </row>
    <row r="150" spans="1:17" ht="22.5" x14ac:dyDescent="0.25">
      <c r="A150" s="53">
        <v>733116</v>
      </c>
      <c r="B150" s="54" t="s">
        <v>103</v>
      </c>
      <c r="C150" s="21">
        <v>0</v>
      </c>
      <c r="D150" s="21"/>
      <c r="E150" s="63">
        <v>0</v>
      </c>
      <c r="F150" s="22"/>
      <c r="G150" s="56">
        <f>C150+D150+E150+F150</f>
        <v>0</v>
      </c>
      <c r="H150" s="58">
        <v>0</v>
      </c>
      <c r="I150" s="58">
        <v>0</v>
      </c>
      <c r="J150" s="99">
        <f>O150-G150</f>
        <v>0</v>
      </c>
      <c r="K150" s="21">
        <f t="shared" si="75"/>
        <v>0</v>
      </c>
      <c r="L150" s="21"/>
      <c r="M150" s="63">
        <v>0</v>
      </c>
      <c r="N150" s="22"/>
      <c r="O150" s="56">
        <f>K150+L150+M150+N150</f>
        <v>0</v>
      </c>
      <c r="P150" s="24" t="e">
        <f>H150/G150*100</f>
        <v>#DIV/0!</v>
      </c>
      <c r="Q150" s="24" t="e">
        <f>O150/G150*100</f>
        <v>#DIV/0!</v>
      </c>
    </row>
    <row r="151" spans="1:17" ht="15.75" thickBot="1" x14ac:dyDescent="0.3">
      <c r="A151" s="69"/>
      <c r="B151" s="70"/>
      <c r="C151" s="71"/>
      <c r="D151" s="69"/>
      <c r="E151" s="69"/>
      <c r="F151" s="69"/>
      <c r="G151" s="116"/>
      <c r="H151" s="72"/>
      <c r="I151" s="72"/>
      <c r="J151" s="72"/>
      <c r="K151" s="71"/>
      <c r="L151" s="69"/>
      <c r="M151" s="69"/>
      <c r="N151" s="69"/>
      <c r="O151" s="116"/>
      <c r="P151" s="73"/>
      <c r="Q151" s="73"/>
    </row>
    <row r="152" spans="1:17" ht="15.75" thickBot="1" x14ac:dyDescent="0.3">
      <c r="A152" s="74">
        <v>7</v>
      </c>
      <c r="B152" s="75" t="s">
        <v>104</v>
      </c>
      <c r="C152" s="76">
        <f t="shared" ref="C152:O152" si="76">C7+C32+C137</f>
        <v>5606355079</v>
      </c>
      <c r="D152" s="76">
        <f t="shared" si="76"/>
        <v>335000</v>
      </c>
      <c r="E152" s="76">
        <f t="shared" si="76"/>
        <v>45873276</v>
      </c>
      <c r="F152" s="76">
        <f t="shared" si="76"/>
        <v>0</v>
      </c>
      <c r="G152" s="76">
        <f t="shared" si="76"/>
        <v>5652563355</v>
      </c>
      <c r="H152" s="76">
        <f t="shared" si="76"/>
        <v>2645684770</v>
      </c>
      <c r="I152" s="76">
        <f t="shared" si="76"/>
        <v>4053081713</v>
      </c>
      <c r="J152" s="76">
        <f t="shared" si="76"/>
        <v>325636668.33333331</v>
      </c>
      <c r="K152" s="76">
        <f t="shared" si="76"/>
        <v>5925521747.333333</v>
      </c>
      <c r="L152" s="76">
        <f t="shared" si="76"/>
        <v>542000</v>
      </c>
      <c r="M152" s="76">
        <f t="shared" si="76"/>
        <v>52136462</v>
      </c>
      <c r="N152" s="76">
        <f t="shared" si="76"/>
        <v>0</v>
      </c>
      <c r="O152" s="76">
        <f t="shared" si="76"/>
        <v>5978200209.333333</v>
      </c>
      <c r="P152" s="110">
        <f>H152/G152*100</f>
        <v>46.805044080748743</v>
      </c>
      <c r="Q152" s="77">
        <f>O152/G152*100</f>
        <v>105.76087049153178</v>
      </c>
    </row>
    <row r="153" spans="1:17" ht="15" customHeight="1" thickBot="1" x14ac:dyDescent="0.3">
      <c r="A153" s="1"/>
      <c r="B153" s="1"/>
      <c r="C153" s="119"/>
      <c r="D153" s="119"/>
      <c r="E153" s="119"/>
      <c r="F153" s="119"/>
      <c r="G153" s="113"/>
      <c r="H153" s="1"/>
      <c r="I153" s="1"/>
      <c r="J153" s="1"/>
      <c r="K153" s="119"/>
      <c r="L153" s="119"/>
      <c r="M153" s="119"/>
      <c r="N153" s="119"/>
      <c r="O153" s="113"/>
      <c r="P153" s="1"/>
      <c r="Q153" s="1"/>
    </row>
    <row r="154" spans="1:17" ht="15.75" thickBot="1" x14ac:dyDescent="0.3">
      <c r="A154" s="191">
        <v>81</v>
      </c>
      <c r="B154" s="3" t="s">
        <v>105</v>
      </c>
      <c r="C154" s="78">
        <f t="shared" ref="C154:O154" si="77">C156+C163+C167+C179</f>
        <v>915300000</v>
      </c>
      <c r="D154" s="78">
        <f t="shared" si="77"/>
        <v>0</v>
      </c>
      <c r="E154" s="78">
        <f t="shared" si="77"/>
        <v>0</v>
      </c>
      <c r="F154" s="78">
        <f t="shared" si="77"/>
        <v>0</v>
      </c>
      <c r="G154" s="4">
        <f t="shared" si="77"/>
        <v>915300000</v>
      </c>
      <c r="H154" s="78">
        <f t="shared" si="77"/>
        <v>149772514</v>
      </c>
      <c r="I154" s="78">
        <f t="shared" si="77"/>
        <v>189775957</v>
      </c>
      <c r="J154" s="78">
        <f t="shared" si="77"/>
        <v>480000000</v>
      </c>
      <c r="K154" s="78">
        <f t="shared" si="77"/>
        <v>1395300000</v>
      </c>
      <c r="L154" s="78">
        <f t="shared" si="77"/>
        <v>0</v>
      </c>
      <c r="M154" s="78">
        <f t="shared" si="77"/>
        <v>0</v>
      </c>
      <c r="N154" s="78">
        <f t="shared" si="77"/>
        <v>0</v>
      </c>
      <c r="O154" s="4">
        <f t="shared" si="77"/>
        <v>1395300000</v>
      </c>
      <c r="P154" s="110">
        <f>H154/G154*100</f>
        <v>16.363215776248225</v>
      </c>
      <c r="Q154" s="77">
        <f>O154/G154*100</f>
        <v>152.44182235332678</v>
      </c>
    </row>
    <row r="155" spans="1:17" ht="15" customHeight="1" x14ac:dyDescent="0.25">
      <c r="A155" s="1"/>
      <c r="B155" s="1"/>
      <c r="C155" s="119"/>
      <c r="D155" s="119"/>
      <c r="E155" s="119"/>
      <c r="F155" s="119"/>
      <c r="G155" s="113"/>
      <c r="H155" s="1"/>
      <c r="I155" s="1"/>
      <c r="J155" s="1"/>
      <c r="K155" s="119"/>
      <c r="L155" s="119"/>
      <c r="M155" s="119"/>
      <c r="N155" s="119"/>
      <c r="O155" s="113"/>
      <c r="P155" s="1"/>
      <c r="Q155" s="1"/>
    </row>
    <row r="156" spans="1:17" ht="22.5" x14ac:dyDescent="0.25">
      <c r="A156" s="5">
        <v>811</v>
      </c>
      <c r="B156" s="6" t="s">
        <v>106</v>
      </c>
      <c r="C156" s="7">
        <f>SUM(C157)</f>
        <v>300000</v>
      </c>
      <c r="D156" s="7">
        <f>SUM(D157)</f>
        <v>0</v>
      </c>
      <c r="E156" s="7">
        <f>SUM(E157)</f>
        <v>0</v>
      </c>
      <c r="F156" s="32">
        <f>SUM(F157)</f>
        <v>0</v>
      </c>
      <c r="G156" s="32">
        <f>SUM(C156:F156)</f>
        <v>300000</v>
      </c>
      <c r="H156" s="10">
        <f>H157</f>
        <v>406296</v>
      </c>
      <c r="I156" s="10">
        <f>I157</f>
        <v>413972</v>
      </c>
      <c r="J156" s="10">
        <f>SUM(J157)</f>
        <v>0</v>
      </c>
      <c r="K156" s="7">
        <f>SUM(K157)</f>
        <v>300000</v>
      </c>
      <c r="L156" s="7">
        <f>SUM(L157)</f>
        <v>0</v>
      </c>
      <c r="M156" s="7">
        <f>SUM(M157)</f>
        <v>0</v>
      </c>
      <c r="N156" s="32">
        <f>SUM(N157)</f>
        <v>0</v>
      </c>
      <c r="O156" s="32">
        <f>SUM(K156:N156)</f>
        <v>300000</v>
      </c>
      <c r="P156" s="106">
        <f>H156/G156*100</f>
        <v>135.43199999999999</v>
      </c>
      <c r="Q156" s="11">
        <f>O156/G156*100</f>
        <v>100</v>
      </c>
    </row>
    <row r="157" spans="1:17" x14ac:dyDescent="0.25">
      <c r="A157" s="12">
        <v>8111</v>
      </c>
      <c r="B157" s="13" t="s">
        <v>107</v>
      </c>
      <c r="C157" s="17">
        <f t="shared" ref="C157:F157" si="78">C158+C159+C160+C161</f>
        <v>300000</v>
      </c>
      <c r="D157" s="16">
        <f t="shared" si="78"/>
        <v>0</v>
      </c>
      <c r="E157" s="16">
        <f t="shared" si="78"/>
        <v>0</v>
      </c>
      <c r="F157" s="16">
        <f t="shared" si="78"/>
        <v>0</v>
      </c>
      <c r="G157" s="17">
        <f>SUM(C157:F157)</f>
        <v>300000</v>
      </c>
      <c r="H157" s="17">
        <f>H158+H159+H160+H161</f>
        <v>406296</v>
      </c>
      <c r="I157" s="17">
        <f>I158+I159+I160+I161</f>
        <v>413972</v>
      </c>
      <c r="J157" s="17">
        <f t="shared" ref="J157:N157" si="79">J158+J159+J160+J161</f>
        <v>0</v>
      </c>
      <c r="K157" s="17">
        <f t="shared" si="79"/>
        <v>300000</v>
      </c>
      <c r="L157" s="16">
        <f t="shared" si="79"/>
        <v>0</v>
      </c>
      <c r="M157" s="16">
        <f t="shared" si="79"/>
        <v>0</v>
      </c>
      <c r="N157" s="16">
        <f t="shared" si="79"/>
        <v>0</v>
      </c>
      <c r="O157" s="17">
        <f>SUM(K157:N157)</f>
        <v>300000</v>
      </c>
      <c r="P157" s="107">
        <f>H157/G157*100</f>
        <v>135.43199999999999</v>
      </c>
      <c r="Q157" s="18">
        <f>O157/G157*100</f>
        <v>100</v>
      </c>
    </row>
    <row r="158" spans="1:17" x14ac:dyDescent="0.25">
      <c r="A158" s="53">
        <v>811111</v>
      </c>
      <c r="B158" s="60" t="s">
        <v>156</v>
      </c>
      <c r="C158" s="35">
        <v>0</v>
      </c>
      <c r="D158" s="46">
        <v>0</v>
      </c>
      <c r="E158" s="46">
        <v>0</v>
      </c>
      <c r="F158" s="174">
        <v>0</v>
      </c>
      <c r="G158" s="44">
        <f t="shared" ref="G158:G159" si="80">SUM(C158:F158)</f>
        <v>0</v>
      </c>
      <c r="H158" s="56">
        <v>0</v>
      </c>
      <c r="I158" s="56"/>
      <c r="J158" s="35">
        <f t="shared" ref="J158:J159" si="81">O158-G158</f>
        <v>0</v>
      </c>
      <c r="K158" s="35">
        <v>0</v>
      </c>
      <c r="L158" s="46">
        <v>0</v>
      </c>
      <c r="M158" s="46">
        <v>0</v>
      </c>
      <c r="N158" s="174">
        <v>0</v>
      </c>
      <c r="O158" s="44">
        <f t="shared" ref="O158:O159" si="82">SUM(K158:N158)</f>
        <v>0</v>
      </c>
      <c r="P158" s="107" t="s">
        <v>139</v>
      </c>
      <c r="Q158" s="18" t="s">
        <v>139</v>
      </c>
    </row>
    <row r="159" spans="1:17" ht="22.5" x14ac:dyDescent="0.25">
      <c r="A159" s="53">
        <v>811112</v>
      </c>
      <c r="B159" s="60" t="s">
        <v>157</v>
      </c>
      <c r="C159" s="35">
        <v>100000</v>
      </c>
      <c r="D159" s="46">
        <v>0</v>
      </c>
      <c r="E159" s="46">
        <v>0</v>
      </c>
      <c r="F159" s="174">
        <v>0</v>
      </c>
      <c r="G159" s="44">
        <f t="shared" si="80"/>
        <v>100000</v>
      </c>
      <c r="H159" s="56">
        <v>346807</v>
      </c>
      <c r="I159" s="56">
        <v>346807</v>
      </c>
      <c r="J159" s="35">
        <f t="shared" si="81"/>
        <v>0</v>
      </c>
      <c r="K159" s="35">
        <v>100000</v>
      </c>
      <c r="L159" s="46">
        <v>0</v>
      </c>
      <c r="M159" s="46">
        <v>0</v>
      </c>
      <c r="N159" s="174">
        <v>0</v>
      </c>
      <c r="O159" s="44">
        <f t="shared" si="82"/>
        <v>100000</v>
      </c>
      <c r="P159" s="107" t="s">
        <v>139</v>
      </c>
      <c r="Q159" s="18" t="s">
        <v>139</v>
      </c>
    </row>
    <row r="160" spans="1:17" x14ac:dyDescent="0.25">
      <c r="A160" s="53">
        <v>811114</v>
      </c>
      <c r="B160" s="60" t="s">
        <v>108</v>
      </c>
      <c r="C160" s="35">
        <v>200000</v>
      </c>
      <c r="D160" s="46">
        <v>0</v>
      </c>
      <c r="E160" s="46">
        <v>0</v>
      </c>
      <c r="F160" s="174">
        <v>0</v>
      </c>
      <c r="G160" s="44">
        <f>SUM(C160:F160)</f>
        <v>200000</v>
      </c>
      <c r="H160" s="99">
        <v>59489</v>
      </c>
      <c r="I160" s="99">
        <v>67165</v>
      </c>
      <c r="J160" s="35">
        <f>O160-G160</f>
        <v>0</v>
      </c>
      <c r="K160" s="35">
        <v>200000</v>
      </c>
      <c r="L160" s="46">
        <v>0</v>
      </c>
      <c r="M160" s="46">
        <v>0</v>
      </c>
      <c r="N160" s="174">
        <v>0</v>
      </c>
      <c r="O160" s="44">
        <f>SUM(K160:N160)</f>
        <v>200000</v>
      </c>
      <c r="P160" s="107">
        <f t="shared" ref="P160" si="83">H160/G160*100</f>
        <v>29.744500000000002</v>
      </c>
      <c r="Q160" s="18">
        <f t="shared" ref="Q160" si="84">O160/G160*100</f>
        <v>100</v>
      </c>
    </row>
    <row r="161" spans="1:17" x14ac:dyDescent="0.25">
      <c r="A161" s="79">
        <v>811919</v>
      </c>
      <c r="B161" s="80" t="s">
        <v>158</v>
      </c>
      <c r="C161" s="100">
        <v>0</v>
      </c>
      <c r="D161" s="145">
        <v>0</v>
      </c>
      <c r="E161" s="81">
        <v>0</v>
      </c>
      <c r="F161" s="175">
        <v>0</v>
      </c>
      <c r="G161" s="176">
        <f>SUM(C161:F161)</f>
        <v>0</v>
      </c>
      <c r="H161" s="104">
        <v>0</v>
      </c>
      <c r="I161" s="104">
        <v>0</v>
      </c>
      <c r="J161" s="100">
        <f>O161-G161</f>
        <v>0</v>
      </c>
      <c r="K161" s="100">
        <v>0</v>
      </c>
      <c r="L161" s="145">
        <v>0</v>
      </c>
      <c r="M161" s="81">
        <v>0</v>
      </c>
      <c r="N161" s="175">
        <v>0</v>
      </c>
      <c r="O161" s="176">
        <f>SUM(K161:N161)</f>
        <v>0</v>
      </c>
      <c r="P161" s="24" t="s">
        <v>139</v>
      </c>
      <c r="Q161" s="24" t="s">
        <v>139</v>
      </c>
    </row>
    <row r="162" spans="1:17" ht="15" customHeight="1" x14ac:dyDescent="0.25">
      <c r="A162" s="1"/>
      <c r="B162" s="1"/>
      <c r="C162" s="119"/>
      <c r="D162" s="119"/>
      <c r="E162" s="119"/>
      <c r="F162" s="119"/>
      <c r="G162" s="113"/>
      <c r="H162" s="1"/>
      <c r="I162" s="1"/>
      <c r="J162" s="1"/>
      <c r="K162" s="119"/>
      <c r="L162" s="119"/>
      <c r="M162" s="119"/>
      <c r="N162" s="119"/>
      <c r="O162" s="113"/>
      <c r="P162" s="1"/>
      <c r="Q162" s="1"/>
    </row>
    <row r="163" spans="1:17" x14ac:dyDescent="0.25">
      <c r="A163" s="5">
        <v>813</v>
      </c>
      <c r="B163" s="6" t="s">
        <v>116</v>
      </c>
      <c r="C163" s="7">
        <f>SUM(C164)</f>
        <v>100000000</v>
      </c>
      <c r="D163" s="7">
        <f>SUM(D164)</f>
        <v>0</v>
      </c>
      <c r="E163" s="7">
        <f>SUM(E164)</f>
        <v>0</v>
      </c>
      <c r="F163" s="32">
        <f>SUM(F164)</f>
        <v>0</v>
      </c>
      <c r="G163" s="32">
        <f>SUM(C163:F163)</f>
        <v>100000000</v>
      </c>
      <c r="H163" s="10">
        <f>H164</f>
        <v>0</v>
      </c>
      <c r="I163" s="10">
        <f>I164</f>
        <v>0</v>
      </c>
      <c r="J163" s="10">
        <f>SUM(J164)</f>
        <v>0</v>
      </c>
      <c r="K163" s="7">
        <f>SUM(K164)</f>
        <v>100000000</v>
      </c>
      <c r="L163" s="7">
        <f>SUM(L164)</f>
        <v>0</v>
      </c>
      <c r="M163" s="7">
        <f>SUM(M164)</f>
        <v>0</v>
      </c>
      <c r="N163" s="32">
        <f>SUM(N164)</f>
        <v>0</v>
      </c>
      <c r="O163" s="32">
        <f>SUM(K163:N163)</f>
        <v>100000000</v>
      </c>
      <c r="P163" s="106">
        <f>H163/G163*100</f>
        <v>0</v>
      </c>
      <c r="Q163" s="11">
        <f>O163/G163*100</f>
        <v>100</v>
      </c>
    </row>
    <row r="164" spans="1:17" x14ac:dyDescent="0.25">
      <c r="A164" s="12">
        <v>8130</v>
      </c>
      <c r="B164" s="13" t="s">
        <v>116</v>
      </c>
      <c r="C164" s="17">
        <f>SUM(C165)</f>
        <v>100000000</v>
      </c>
      <c r="D164" s="14">
        <v>0</v>
      </c>
      <c r="E164" s="14">
        <v>0</v>
      </c>
      <c r="F164" s="15">
        <v>0</v>
      </c>
      <c r="G164" s="105">
        <f>SUM(C164:F164)</f>
        <v>100000000</v>
      </c>
      <c r="H164" s="17">
        <f>H165</f>
        <v>0</v>
      </c>
      <c r="I164" s="17">
        <f>I165</f>
        <v>0</v>
      </c>
      <c r="J164" s="17">
        <f>SUM(J165)</f>
        <v>0</v>
      </c>
      <c r="K164" s="17">
        <f>SUM(K165)</f>
        <v>100000000</v>
      </c>
      <c r="L164" s="14">
        <v>0</v>
      </c>
      <c r="M164" s="14">
        <v>0</v>
      </c>
      <c r="N164" s="15">
        <v>0</v>
      </c>
      <c r="O164" s="105">
        <f>SUM(K164:N164)</f>
        <v>100000000</v>
      </c>
      <c r="P164" s="107">
        <f>H164/G164*100</f>
        <v>0</v>
      </c>
      <c r="Q164" s="18">
        <f>O164/G164*100</f>
        <v>100</v>
      </c>
    </row>
    <row r="165" spans="1:17" ht="22.5" x14ac:dyDescent="0.25">
      <c r="A165" s="79">
        <v>813000</v>
      </c>
      <c r="B165" s="80" t="s">
        <v>117</v>
      </c>
      <c r="C165" s="31">
        <v>100000000</v>
      </c>
      <c r="D165" s="81"/>
      <c r="E165" s="81"/>
      <c r="F165" s="82"/>
      <c r="G165" s="30">
        <f>SUM(C165:F165)</f>
        <v>100000000</v>
      </c>
      <c r="H165" s="58">
        <v>0</v>
      </c>
      <c r="I165" s="58">
        <v>0</v>
      </c>
      <c r="J165" s="58">
        <f>O165-G165</f>
        <v>0</v>
      </c>
      <c r="K165" s="31">
        <v>100000000</v>
      </c>
      <c r="L165" s="81"/>
      <c r="M165" s="81"/>
      <c r="N165" s="82"/>
      <c r="O165" s="30">
        <f>SUM(K165:N165)</f>
        <v>100000000</v>
      </c>
      <c r="P165" s="24">
        <f>H165/G165*100</f>
        <v>0</v>
      </c>
      <c r="Q165" s="24">
        <f>O165/G165*100</f>
        <v>100</v>
      </c>
    </row>
    <row r="166" spans="1:17" ht="15" customHeight="1" x14ac:dyDescent="0.25">
      <c r="A166" s="79"/>
      <c r="B166" s="80"/>
      <c r="C166" s="83"/>
      <c r="D166" s="84"/>
      <c r="E166" s="84"/>
      <c r="F166" s="84"/>
      <c r="G166" s="117"/>
      <c r="H166" s="65"/>
      <c r="I166" s="65"/>
      <c r="J166" s="65"/>
      <c r="K166" s="83"/>
      <c r="L166" s="84"/>
      <c r="M166" s="84"/>
      <c r="N166" s="84"/>
      <c r="O166" s="117"/>
      <c r="P166" s="85"/>
      <c r="Q166" s="86"/>
    </row>
    <row r="167" spans="1:17" x14ac:dyDescent="0.25">
      <c r="A167" s="5">
        <v>814</v>
      </c>
      <c r="B167" s="6" t="s">
        <v>151</v>
      </c>
      <c r="C167" s="43">
        <f t="shared" ref="C167:F167" si="85">C168+C173+C175</f>
        <v>455000000</v>
      </c>
      <c r="D167" s="43">
        <f t="shared" si="85"/>
        <v>0</v>
      </c>
      <c r="E167" s="43">
        <f t="shared" si="85"/>
        <v>0</v>
      </c>
      <c r="F167" s="43">
        <f t="shared" si="85"/>
        <v>0</v>
      </c>
      <c r="G167" s="32">
        <f>C167+D167+E167+F167</f>
        <v>455000000</v>
      </c>
      <c r="H167" s="43">
        <f t="shared" ref="H167:N167" si="86">H168+H173+H175</f>
        <v>79911037</v>
      </c>
      <c r="I167" s="43">
        <f t="shared" si="86"/>
        <v>119906804</v>
      </c>
      <c r="J167" s="43">
        <f t="shared" si="86"/>
        <v>480000000</v>
      </c>
      <c r="K167" s="43">
        <f t="shared" si="86"/>
        <v>935000000</v>
      </c>
      <c r="L167" s="43">
        <f t="shared" si="86"/>
        <v>0</v>
      </c>
      <c r="M167" s="43">
        <f t="shared" si="86"/>
        <v>0</v>
      </c>
      <c r="N167" s="43">
        <f t="shared" si="86"/>
        <v>0</v>
      </c>
      <c r="O167" s="32">
        <f>K167+L167+M167+N167</f>
        <v>935000000</v>
      </c>
      <c r="P167" s="106">
        <f>H167/G167*100</f>
        <v>17.562865274725276</v>
      </c>
      <c r="Q167" s="11">
        <f>O167/G167*100</f>
        <v>205.49450549450546</v>
      </c>
    </row>
    <row r="168" spans="1:17" x14ac:dyDescent="0.25">
      <c r="A168" s="12">
        <v>8141</v>
      </c>
      <c r="B168" s="13" t="s">
        <v>109</v>
      </c>
      <c r="C168" s="105">
        <f t="shared" ref="C168:O168" si="87">C169+C170+C171+C172</f>
        <v>115000000</v>
      </c>
      <c r="D168" s="105">
        <f t="shared" si="87"/>
        <v>0</v>
      </c>
      <c r="E168" s="105">
        <f t="shared" si="87"/>
        <v>0</v>
      </c>
      <c r="F168" s="105">
        <f t="shared" si="87"/>
        <v>0</v>
      </c>
      <c r="G168" s="105">
        <f t="shared" si="87"/>
        <v>115000000</v>
      </c>
      <c r="H168" s="105">
        <f t="shared" si="87"/>
        <v>0</v>
      </c>
      <c r="I168" s="105">
        <f t="shared" si="87"/>
        <v>0</v>
      </c>
      <c r="J168" s="105">
        <f t="shared" si="87"/>
        <v>80000000</v>
      </c>
      <c r="K168" s="105">
        <f t="shared" si="87"/>
        <v>195000000</v>
      </c>
      <c r="L168" s="105">
        <f t="shared" si="87"/>
        <v>0</v>
      </c>
      <c r="M168" s="105">
        <f t="shared" si="87"/>
        <v>0</v>
      </c>
      <c r="N168" s="105">
        <f t="shared" si="87"/>
        <v>0</v>
      </c>
      <c r="O168" s="105">
        <f t="shared" si="87"/>
        <v>195000000</v>
      </c>
      <c r="P168" s="107">
        <f>H168/G168*100</f>
        <v>0</v>
      </c>
      <c r="Q168" s="18">
        <f>O168/G168*100</f>
        <v>169.56521739130434</v>
      </c>
    </row>
    <row r="169" spans="1:17" x14ac:dyDescent="0.25">
      <c r="A169" s="25">
        <v>814100</v>
      </c>
      <c r="B169" s="13" t="s">
        <v>161</v>
      </c>
      <c r="C169" s="150">
        <v>0</v>
      </c>
      <c r="D169" s="46">
        <f t="shared" ref="D169:F169" si="88">SUM(D170:D171)</f>
        <v>0</v>
      </c>
      <c r="E169" s="46">
        <f t="shared" si="88"/>
        <v>0</v>
      </c>
      <c r="F169" s="55">
        <f t="shared" si="88"/>
        <v>0</v>
      </c>
      <c r="G169" s="114">
        <f>SUM(C169:F169)</f>
        <v>0</v>
      </c>
      <c r="H169" s="87">
        <v>0</v>
      </c>
      <c r="I169" s="87">
        <v>0</v>
      </c>
      <c r="J169" s="147">
        <f>O169-G169</f>
        <v>0</v>
      </c>
      <c r="K169" s="150">
        <v>0</v>
      </c>
      <c r="L169" s="46">
        <f t="shared" ref="L169:N169" si="89">SUM(L170:L171)</f>
        <v>0</v>
      </c>
      <c r="M169" s="46">
        <f t="shared" si="89"/>
        <v>0</v>
      </c>
      <c r="N169" s="55">
        <f t="shared" si="89"/>
        <v>0</v>
      </c>
      <c r="O169" s="114">
        <f>SUM(K169:N169)</f>
        <v>0</v>
      </c>
      <c r="P169" s="107" t="e">
        <f t="shared" ref="P169:P176" si="90">H169/G169*100</f>
        <v>#DIV/0!</v>
      </c>
      <c r="Q169" s="18" t="e">
        <f t="shared" ref="Q169:Q176" si="91">O169/G169*100</f>
        <v>#DIV/0!</v>
      </c>
    </row>
    <row r="170" spans="1:17" ht="22.5" x14ac:dyDescent="0.25">
      <c r="A170" s="25">
        <v>814100</v>
      </c>
      <c r="B170" s="13" t="s">
        <v>140</v>
      </c>
      <c r="C170" s="150">
        <v>0</v>
      </c>
      <c r="D170" s="46">
        <f t="shared" ref="D170:F170" si="92">SUM(D171:D173)</f>
        <v>0</v>
      </c>
      <c r="E170" s="46">
        <f t="shared" si="92"/>
        <v>0</v>
      </c>
      <c r="F170" s="55">
        <f t="shared" si="92"/>
        <v>0</v>
      </c>
      <c r="G170" s="115">
        <f t="shared" ref="G170:G173" si="93">SUM(C170:F170)</f>
        <v>0</v>
      </c>
      <c r="H170" s="152"/>
      <c r="I170" s="152"/>
      <c r="J170" s="147">
        <f t="shared" ref="J170:J171" si="94">O170-G170</f>
        <v>0</v>
      </c>
      <c r="K170" s="150">
        <v>0</v>
      </c>
      <c r="L170" s="46">
        <f t="shared" ref="L170:N170" si="95">SUM(L171:L173)</f>
        <v>0</v>
      </c>
      <c r="M170" s="46">
        <f t="shared" si="95"/>
        <v>0</v>
      </c>
      <c r="N170" s="55">
        <f t="shared" si="95"/>
        <v>0</v>
      </c>
      <c r="O170" s="115">
        <f t="shared" ref="O170:O173" si="96">SUM(K170:N170)</f>
        <v>0</v>
      </c>
      <c r="P170" s="107" t="e">
        <f t="shared" si="90"/>
        <v>#DIV/0!</v>
      </c>
      <c r="Q170" s="18" t="e">
        <f t="shared" si="91"/>
        <v>#DIV/0!</v>
      </c>
    </row>
    <row r="171" spans="1:17" ht="22.5" x14ac:dyDescent="0.25">
      <c r="A171" s="156">
        <v>814100</v>
      </c>
      <c r="B171" s="157" t="s">
        <v>141</v>
      </c>
      <c r="C171" s="158">
        <v>115000000</v>
      </c>
      <c r="D171" s="101">
        <f t="shared" ref="D171:F171" si="97">SUM(D173:D174)</f>
        <v>0</v>
      </c>
      <c r="E171" s="101">
        <f t="shared" si="97"/>
        <v>0</v>
      </c>
      <c r="F171" s="159">
        <f t="shared" si="97"/>
        <v>0</v>
      </c>
      <c r="G171" s="160">
        <f t="shared" si="93"/>
        <v>115000000</v>
      </c>
      <c r="H171" s="161">
        <v>0</v>
      </c>
      <c r="I171" s="161">
        <v>0</v>
      </c>
      <c r="J171" s="162">
        <f t="shared" si="94"/>
        <v>80000000</v>
      </c>
      <c r="K171" s="158">
        <v>195000000</v>
      </c>
      <c r="L171" s="101">
        <f t="shared" ref="L171:N171" si="98">SUM(L173:L174)</f>
        <v>0</v>
      </c>
      <c r="M171" s="101">
        <f t="shared" si="98"/>
        <v>0</v>
      </c>
      <c r="N171" s="159">
        <f t="shared" si="98"/>
        <v>0</v>
      </c>
      <c r="O171" s="160">
        <f t="shared" si="96"/>
        <v>195000000</v>
      </c>
      <c r="P171" s="107">
        <f t="shared" si="90"/>
        <v>0</v>
      </c>
      <c r="Q171" s="18">
        <f t="shared" si="91"/>
        <v>169.56521739130434</v>
      </c>
    </row>
    <row r="172" spans="1:17" x14ac:dyDescent="0.25">
      <c r="A172" s="156">
        <v>814100</v>
      </c>
      <c r="B172" s="157" t="s">
        <v>147</v>
      </c>
      <c r="C172" s="158">
        <v>0</v>
      </c>
      <c r="D172" s="101">
        <v>0</v>
      </c>
      <c r="E172" s="101">
        <v>0</v>
      </c>
      <c r="F172" s="159">
        <v>0</v>
      </c>
      <c r="G172" s="115">
        <f t="shared" si="93"/>
        <v>0</v>
      </c>
      <c r="H172" s="161"/>
      <c r="I172" s="161"/>
      <c r="J172" s="162"/>
      <c r="K172" s="158">
        <v>0</v>
      </c>
      <c r="L172" s="101">
        <v>0</v>
      </c>
      <c r="M172" s="101">
        <v>0</v>
      </c>
      <c r="N172" s="159">
        <v>0</v>
      </c>
      <c r="O172" s="115">
        <f t="shared" si="96"/>
        <v>0</v>
      </c>
      <c r="P172" s="107" t="s">
        <v>139</v>
      </c>
      <c r="Q172" s="18" t="s">
        <v>139</v>
      </c>
    </row>
    <row r="173" spans="1:17" x14ac:dyDescent="0.25">
      <c r="A173" s="163">
        <v>8142</v>
      </c>
      <c r="B173" s="164" t="s">
        <v>110</v>
      </c>
      <c r="C173" s="165">
        <f t="shared" ref="C173:J173" si="99">C174</f>
        <v>0</v>
      </c>
      <c r="D173" s="101">
        <f t="shared" ref="D173:F174" si="100">SUM(D174:D175)</f>
        <v>0</v>
      </c>
      <c r="E173" s="101">
        <f t="shared" si="100"/>
        <v>0</v>
      </c>
      <c r="F173" s="159">
        <f t="shared" si="100"/>
        <v>0</v>
      </c>
      <c r="G173" s="160">
        <f t="shared" si="93"/>
        <v>0</v>
      </c>
      <c r="H173" s="166">
        <f t="shared" si="99"/>
        <v>0</v>
      </c>
      <c r="I173" s="166">
        <f t="shared" si="99"/>
        <v>0</v>
      </c>
      <c r="J173" s="162">
        <f t="shared" si="99"/>
        <v>200000000</v>
      </c>
      <c r="K173" s="165">
        <f>K174</f>
        <v>200000000</v>
      </c>
      <c r="L173" s="101">
        <f t="shared" ref="L173:N174" si="101">SUM(L174:L175)</f>
        <v>0</v>
      </c>
      <c r="M173" s="101">
        <f t="shared" si="101"/>
        <v>0</v>
      </c>
      <c r="N173" s="159">
        <f t="shared" si="101"/>
        <v>0</v>
      </c>
      <c r="O173" s="160">
        <f t="shared" si="96"/>
        <v>200000000</v>
      </c>
      <c r="P173" s="107" t="s">
        <v>139</v>
      </c>
      <c r="Q173" s="18" t="s">
        <v>139</v>
      </c>
    </row>
    <row r="174" spans="1:17" ht="22.5" x14ac:dyDescent="0.25">
      <c r="A174" s="156">
        <v>814214</v>
      </c>
      <c r="B174" s="167" t="s">
        <v>166</v>
      </c>
      <c r="C174" s="146">
        <v>0</v>
      </c>
      <c r="D174" s="101">
        <f t="shared" si="100"/>
        <v>0</v>
      </c>
      <c r="E174" s="101">
        <f t="shared" si="100"/>
        <v>0</v>
      </c>
      <c r="F174" s="159">
        <f t="shared" si="100"/>
        <v>0</v>
      </c>
      <c r="G174" s="160">
        <f>SUM(C174:F174)</f>
        <v>0</v>
      </c>
      <c r="H174" s="158">
        <v>0</v>
      </c>
      <c r="I174" s="158">
        <v>0</v>
      </c>
      <c r="J174" s="162">
        <f>O174-G174</f>
        <v>200000000</v>
      </c>
      <c r="K174" s="101">
        <v>200000000</v>
      </c>
      <c r="L174" s="194">
        <v>0</v>
      </c>
      <c r="M174" s="101">
        <f t="shared" si="101"/>
        <v>0</v>
      </c>
      <c r="N174" s="159">
        <f t="shared" si="101"/>
        <v>0</v>
      </c>
      <c r="O174" s="160">
        <f>SUM(K174:N174)</f>
        <v>200000000</v>
      </c>
      <c r="P174" s="107" t="s">
        <v>139</v>
      </c>
      <c r="Q174" s="18" t="s">
        <v>139</v>
      </c>
    </row>
    <row r="175" spans="1:17" x14ac:dyDescent="0.25">
      <c r="A175" s="47">
        <v>8143</v>
      </c>
      <c r="B175" s="48" t="s">
        <v>111</v>
      </c>
      <c r="C175" s="35">
        <f>SUM(C176:C177)</f>
        <v>340000000</v>
      </c>
      <c r="D175" s="46">
        <f>SUM(D176:D177)</f>
        <v>0</v>
      </c>
      <c r="E175" s="46">
        <f>SUM(E176:E177)</f>
        <v>0</v>
      </c>
      <c r="F175" s="55">
        <f>SUM(F176:F177)</f>
        <v>0</v>
      </c>
      <c r="G175" s="115">
        <f>G176</f>
        <v>340000000</v>
      </c>
      <c r="H175" s="88">
        <f>SUM(H176:H177)</f>
        <v>79911037</v>
      </c>
      <c r="I175" s="88">
        <f>SUM(I176:I177)</f>
        <v>119906804</v>
      </c>
      <c r="J175" s="147">
        <f>J176+J177</f>
        <v>200000000</v>
      </c>
      <c r="K175" s="35">
        <f>SUM(K176:K177)</f>
        <v>540000000</v>
      </c>
      <c r="L175" s="46">
        <f>SUM(L176:L177)</f>
        <v>0</v>
      </c>
      <c r="M175" s="46">
        <f>SUM(M176:M177)</f>
        <v>0</v>
      </c>
      <c r="N175" s="55">
        <f>SUM(N176:N177)</f>
        <v>0</v>
      </c>
      <c r="O175" s="115">
        <f>O176</f>
        <v>540000000</v>
      </c>
      <c r="P175" s="107">
        <f t="shared" si="90"/>
        <v>23.503246176470586</v>
      </c>
      <c r="Q175" s="18">
        <f t="shared" si="91"/>
        <v>158.8235294117647</v>
      </c>
    </row>
    <row r="176" spans="1:17" x14ac:dyDescent="0.25">
      <c r="A176" s="25">
        <v>814312</v>
      </c>
      <c r="B176" s="34" t="s">
        <v>112</v>
      </c>
      <c r="C176" s="146">
        <v>340000000</v>
      </c>
      <c r="D176" s="27">
        <v>0</v>
      </c>
      <c r="E176" s="27">
        <v>0</v>
      </c>
      <c r="F176" s="28">
        <v>0</v>
      </c>
      <c r="G176" s="114">
        <f>SUM(C176:F176)</f>
        <v>340000000</v>
      </c>
      <c r="H176" s="35">
        <v>79911037</v>
      </c>
      <c r="I176" s="35">
        <v>119906804</v>
      </c>
      <c r="J176" s="148">
        <f>O176-G176</f>
        <v>200000000</v>
      </c>
      <c r="K176" s="146">
        <v>540000000</v>
      </c>
      <c r="L176" s="27">
        <v>0</v>
      </c>
      <c r="M176" s="27">
        <v>0</v>
      </c>
      <c r="N176" s="28">
        <v>0</v>
      </c>
      <c r="O176" s="114">
        <f>SUM(K176:N176)</f>
        <v>540000000</v>
      </c>
      <c r="P176" s="107">
        <f t="shared" si="90"/>
        <v>23.503246176470586</v>
      </c>
      <c r="Q176" s="18">
        <f t="shared" si="91"/>
        <v>158.8235294117647</v>
      </c>
    </row>
    <row r="177" spans="1:19" x14ac:dyDescent="0.25">
      <c r="A177" s="89">
        <v>814332</v>
      </c>
      <c r="B177" s="90" t="s">
        <v>113</v>
      </c>
      <c r="C177" s="151">
        <v>0</v>
      </c>
      <c r="D177" s="91">
        <v>0</v>
      </c>
      <c r="E177" s="91">
        <v>0</v>
      </c>
      <c r="F177" s="92">
        <v>0</v>
      </c>
      <c r="G177" s="94">
        <f>SUM(C177:F177)</f>
        <v>0</v>
      </c>
      <c r="H177" s="31">
        <v>0</v>
      </c>
      <c r="I177" s="31">
        <v>0</v>
      </c>
      <c r="J177" s="149">
        <f>O177-G177</f>
        <v>0</v>
      </c>
      <c r="K177" s="151">
        <v>0</v>
      </c>
      <c r="L177" s="91">
        <v>0</v>
      </c>
      <c r="M177" s="91">
        <v>0</v>
      </c>
      <c r="N177" s="92">
        <v>0</v>
      </c>
      <c r="O177" s="94">
        <f>SUM(K177:N177)</f>
        <v>0</v>
      </c>
      <c r="P177" s="24" t="s">
        <v>139</v>
      </c>
      <c r="Q177" s="24" t="s">
        <v>139</v>
      </c>
    </row>
    <row r="178" spans="1:19" ht="15" customHeight="1" x14ac:dyDescent="0.25">
      <c r="A178" s="1"/>
      <c r="B178" s="1"/>
      <c r="C178" s="119"/>
      <c r="D178" s="119"/>
      <c r="E178" s="119"/>
      <c r="F178" s="119"/>
      <c r="G178" s="113"/>
      <c r="H178" s="1"/>
      <c r="I178" s="1"/>
      <c r="J178" s="1"/>
      <c r="K178" s="119"/>
      <c r="L178" s="119"/>
      <c r="M178" s="119"/>
      <c r="N178" s="119"/>
      <c r="O178" s="113"/>
      <c r="P178" s="1"/>
      <c r="Q178" s="1"/>
    </row>
    <row r="179" spans="1:19" x14ac:dyDescent="0.25">
      <c r="A179" s="5">
        <v>815</v>
      </c>
      <c r="B179" s="6" t="s">
        <v>152</v>
      </c>
      <c r="C179" s="10">
        <f t="shared" ref="C179:F180" si="102">C180</f>
        <v>360000000</v>
      </c>
      <c r="D179" s="7">
        <f t="shared" si="102"/>
        <v>0</v>
      </c>
      <c r="E179" s="7">
        <f t="shared" si="102"/>
        <v>0</v>
      </c>
      <c r="F179" s="32">
        <f t="shared" si="102"/>
        <v>0</v>
      </c>
      <c r="G179" s="32">
        <f>SUM(C179:F179)</f>
        <v>360000000</v>
      </c>
      <c r="H179" s="10">
        <f>H180</f>
        <v>69455181</v>
      </c>
      <c r="I179" s="10">
        <f>I180</f>
        <v>69455181</v>
      </c>
      <c r="J179" s="10">
        <f>J180</f>
        <v>0</v>
      </c>
      <c r="K179" s="10">
        <f t="shared" ref="K179:N180" si="103">K180</f>
        <v>360000000</v>
      </c>
      <c r="L179" s="7">
        <f t="shared" si="103"/>
        <v>0</v>
      </c>
      <c r="M179" s="7">
        <f t="shared" si="103"/>
        <v>0</v>
      </c>
      <c r="N179" s="32">
        <f t="shared" si="103"/>
        <v>0</v>
      </c>
      <c r="O179" s="32">
        <f>SUM(K179:N179)</f>
        <v>360000000</v>
      </c>
      <c r="P179" s="106">
        <f>H179/G179*100</f>
        <v>19.293105833333332</v>
      </c>
      <c r="Q179" s="11">
        <f>O179/G179*100</f>
        <v>100</v>
      </c>
    </row>
    <row r="180" spans="1:19" x14ac:dyDescent="0.25">
      <c r="A180" s="12">
        <v>8153</v>
      </c>
      <c r="B180" s="13" t="s">
        <v>111</v>
      </c>
      <c r="C180" s="14">
        <f>SUM(C181)</f>
        <v>360000000</v>
      </c>
      <c r="D180" s="14">
        <f>D181</f>
        <v>0</v>
      </c>
      <c r="E180" s="14">
        <f t="shared" si="102"/>
        <v>0</v>
      </c>
      <c r="F180" s="15">
        <f t="shared" si="102"/>
        <v>0</v>
      </c>
      <c r="G180" s="105">
        <f>SUM(C180:F180)</f>
        <v>360000000</v>
      </c>
      <c r="H180" s="17">
        <f>H181</f>
        <v>69455181</v>
      </c>
      <c r="I180" s="17">
        <f>I181</f>
        <v>69455181</v>
      </c>
      <c r="J180" s="17">
        <f t="shared" ref="J180" si="104">J181</f>
        <v>0</v>
      </c>
      <c r="K180" s="14">
        <f>SUM(K181)</f>
        <v>360000000</v>
      </c>
      <c r="L180" s="14">
        <f>L181</f>
        <v>0</v>
      </c>
      <c r="M180" s="14">
        <f t="shared" si="103"/>
        <v>0</v>
      </c>
      <c r="N180" s="15">
        <f t="shared" si="103"/>
        <v>0</v>
      </c>
      <c r="O180" s="105">
        <f>SUM(K180:N180)</f>
        <v>360000000</v>
      </c>
      <c r="P180" s="107">
        <f>H180/G180*100</f>
        <v>19.293105833333332</v>
      </c>
      <c r="Q180" s="18">
        <f>O180/G180*100</f>
        <v>100</v>
      </c>
    </row>
    <row r="181" spans="1:19" x14ac:dyDescent="0.25">
      <c r="A181" s="89">
        <v>815311</v>
      </c>
      <c r="B181" s="90" t="s">
        <v>114</v>
      </c>
      <c r="C181" s="137">
        <v>360000000</v>
      </c>
      <c r="D181" s="91">
        <v>0</v>
      </c>
      <c r="E181" s="91">
        <v>0</v>
      </c>
      <c r="F181" s="94">
        <v>0</v>
      </c>
      <c r="G181" s="94">
        <f>SUM(C181:F181)</f>
        <v>360000000</v>
      </c>
      <c r="H181" s="31">
        <v>69455181</v>
      </c>
      <c r="I181" s="31">
        <v>69455181</v>
      </c>
      <c r="J181" s="58">
        <f>O181-G181</f>
        <v>0</v>
      </c>
      <c r="K181" s="137">
        <v>360000000</v>
      </c>
      <c r="L181" s="91">
        <v>0</v>
      </c>
      <c r="M181" s="91">
        <v>0</v>
      </c>
      <c r="N181" s="94">
        <v>0</v>
      </c>
      <c r="O181" s="94">
        <f>SUM(K181:N181)</f>
        <v>360000000</v>
      </c>
      <c r="P181" s="24">
        <f>H181/G181*100</f>
        <v>19.293105833333332</v>
      </c>
      <c r="Q181" s="24">
        <f>O181/G181*100</f>
        <v>100</v>
      </c>
    </row>
    <row r="182" spans="1:19" s="136" customFormat="1" ht="15" customHeight="1" thickBot="1" x14ac:dyDescent="0.3">
      <c r="A182" s="168"/>
      <c r="B182" s="168"/>
      <c r="C182" s="169"/>
      <c r="D182" s="169"/>
      <c r="E182" s="169"/>
      <c r="F182" s="169"/>
      <c r="G182" s="170"/>
      <c r="H182" s="168"/>
      <c r="I182" s="168"/>
      <c r="J182" s="168"/>
      <c r="K182" s="169"/>
      <c r="L182" s="169"/>
      <c r="M182" s="169"/>
      <c r="N182" s="169"/>
      <c r="O182" s="170"/>
      <c r="P182" s="168"/>
      <c r="Q182" s="168"/>
      <c r="R182" s="193"/>
      <c r="S182" s="193"/>
    </row>
    <row r="183" spans="1:19" ht="15.75" thickBot="1" x14ac:dyDescent="0.3">
      <c r="A183" s="74">
        <v>8</v>
      </c>
      <c r="B183" s="75" t="s">
        <v>115</v>
      </c>
      <c r="C183" s="76">
        <f t="shared" ref="C183:O183" si="105">C154</f>
        <v>915300000</v>
      </c>
      <c r="D183" s="76">
        <f t="shared" si="105"/>
        <v>0</v>
      </c>
      <c r="E183" s="76">
        <f t="shared" si="105"/>
        <v>0</v>
      </c>
      <c r="F183" s="76">
        <f t="shared" si="105"/>
        <v>0</v>
      </c>
      <c r="G183" s="76">
        <f t="shared" si="105"/>
        <v>915300000</v>
      </c>
      <c r="H183" s="76">
        <f t="shared" si="105"/>
        <v>149772514</v>
      </c>
      <c r="I183" s="76">
        <f t="shared" si="105"/>
        <v>189775957</v>
      </c>
      <c r="J183" s="76">
        <f t="shared" si="105"/>
        <v>480000000</v>
      </c>
      <c r="K183" s="76">
        <f t="shared" si="105"/>
        <v>1395300000</v>
      </c>
      <c r="L183" s="76">
        <f t="shared" si="105"/>
        <v>0</v>
      </c>
      <c r="M183" s="76">
        <f t="shared" si="105"/>
        <v>0</v>
      </c>
      <c r="N183" s="76">
        <f t="shared" si="105"/>
        <v>0</v>
      </c>
      <c r="O183" s="76">
        <f t="shared" si="105"/>
        <v>1395300000</v>
      </c>
      <c r="P183" s="110">
        <f>H183/G183*100</f>
        <v>16.363215776248225</v>
      </c>
      <c r="Q183" s="77">
        <f>O183/G183*100</f>
        <v>152.44182235332678</v>
      </c>
    </row>
    <row r="184" spans="1:19" ht="15.75" thickBot="1" x14ac:dyDescent="0.3">
      <c r="A184" s="120"/>
      <c r="B184" s="121"/>
      <c r="C184" s="122"/>
      <c r="D184" s="122"/>
      <c r="E184" s="122"/>
      <c r="F184" s="122"/>
      <c r="G184" s="123"/>
      <c r="H184" s="122"/>
      <c r="I184" s="122"/>
      <c r="J184" s="122"/>
      <c r="K184" s="122"/>
      <c r="L184" s="122"/>
      <c r="M184" s="122"/>
      <c r="N184" s="122"/>
      <c r="O184" s="123"/>
      <c r="P184" s="124"/>
      <c r="Q184" s="125"/>
    </row>
    <row r="185" spans="1:19" ht="15.75" thickBot="1" x14ac:dyDescent="0.3">
      <c r="A185" s="74">
        <v>3</v>
      </c>
      <c r="B185" s="75" t="s">
        <v>137</v>
      </c>
      <c r="C185" s="95">
        <f t="shared" ref="C185:O185" si="106">C187</f>
        <v>169700000</v>
      </c>
      <c r="D185" s="95">
        <f t="shared" si="106"/>
        <v>0</v>
      </c>
      <c r="E185" s="95">
        <f t="shared" si="106"/>
        <v>0</v>
      </c>
      <c r="F185" s="95">
        <f t="shared" si="106"/>
        <v>0</v>
      </c>
      <c r="G185" s="95">
        <f t="shared" si="106"/>
        <v>169700000</v>
      </c>
      <c r="H185" s="95">
        <f t="shared" si="106"/>
        <v>0</v>
      </c>
      <c r="I185" s="95">
        <f t="shared" si="106"/>
        <v>0</v>
      </c>
      <c r="J185" s="95">
        <f t="shared" si="106"/>
        <v>-68400000</v>
      </c>
      <c r="K185" s="95">
        <f t="shared" si="106"/>
        <v>101300000</v>
      </c>
      <c r="L185" s="95">
        <f t="shared" si="106"/>
        <v>0</v>
      </c>
      <c r="M185" s="95">
        <f t="shared" si="106"/>
        <v>0</v>
      </c>
      <c r="N185" s="95">
        <f t="shared" si="106"/>
        <v>0</v>
      </c>
      <c r="O185" s="95">
        <f t="shared" si="106"/>
        <v>101300000</v>
      </c>
      <c r="P185" s="110">
        <f>H185/G185*100</f>
        <v>0</v>
      </c>
      <c r="Q185" s="77">
        <f>O185/G185*100</f>
        <v>59.693576900412495</v>
      </c>
    </row>
    <row r="186" spans="1:19" ht="15" customHeight="1" x14ac:dyDescent="0.25">
      <c r="A186" s="126"/>
      <c r="B186" s="127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9"/>
      <c r="Q186" s="130"/>
    </row>
    <row r="187" spans="1:19" x14ac:dyDescent="0.25">
      <c r="A187" s="5">
        <v>391</v>
      </c>
      <c r="B187" s="6" t="s">
        <v>135</v>
      </c>
      <c r="C187" s="10">
        <f t="shared" ref="C187:N188" si="107">C188</f>
        <v>169700000</v>
      </c>
      <c r="D187" s="7">
        <f t="shared" si="107"/>
        <v>0</v>
      </c>
      <c r="E187" s="7">
        <f t="shared" si="107"/>
        <v>0</v>
      </c>
      <c r="F187" s="32">
        <f t="shared" si="107"/>
        <v>0</v>
      </c>
      <c r="G187" s="7">
        <f>SUM(C187:F187)</f>
        <v>169700000</v>
      </c>
      <c r="H187" s="7">
        <f t="shared" ref="H187:J188" si="108">H188</f>
        <v>0</v>
      </c>
      <c r="I187" s="7">
        <f t="shared" si="108"/>
        <v>0</v>
      </c>
      <c r="J187" s="7">
        <f t="shared" si="108"/>
        <v>-68400000</v>
      </c>
      <c r="K187" s="10">
        <f t="shared" si="107"/>
        <v>101300000</v>
      </c>
      <c r="L187" s="7">
        <f t="shared" si="107"/>
        <v>0</v>
      </c>
      <c r="M187" s="7">
        <f t="shared" si="107"/>
        <v>0</v>
      </c>
      <c r="N187" s="32">
        <f t="shared" si="107"/>
        <v>0</v>
      </c>
      <c r="O187" s="7">
        <f>SUM(K187:N187)</f>
        <v>101300000</v>
      </c>
      <c r="P187" s="11">
        <f>H187/G187*100</f>
        <v>0</v>
      </c>
      <c r="Q187" s="11">
        <f>O187/G187*100</f>
        <v>59.693576900412495</v>
      </c>
    </row>
    <row r="188" spans="1:19" x14ac:dyDescent="0.25">
      <c r="A188" s="12">
        <v>3911</v>
      </c>
      <c r="B188" s="13" t="s">
        <v>136</v>
      </c>
      <c r="C188" s="14">
        <f>SUM(C189)</f>
        <v>169700000</v>
      </c>
      <c r="D188" s="14">
        <f t="shared" si="107"/>
        <v>0</v>
      </c>
      <c r="E188" s="14">
        <f t="shared" si="107"/>
        <v>0</v>
      </c>
      <c r="F188" s="15">
        <f t="shared" si="107"/>
        <v>0</v>
      </c>
      <c r="G188" s="16">
        <f>SUM(C188:F188)</f>
        <v>169700000</v>
      </c>
      <c r="H188" s="16">
        <f t="shared" si="108"/>
        <v>0</v>
      </c>
      <c r="I188" s="16">
        <f t="shared" si="108"/>
        <v>0</v>
      </c>
      <c r="J188" s="17">
        <f t="shared" si="108"/>
        <v>-68400000</v>
      </c>
      <c r="K188" s="14">
        <f>SUM(K189)</f>
        <v>101300000</v>
      </c>
      <c r="L188" s="14">
        <f t="shared" si="107"/>
        <v>0</v>
      </c>
      <c r="M188" s="14">
        <f t="shared" si="107"/>
        <v>0</v>
      </c>
      <c r="N188" s="15">
        <f t="shared" si="107"/>
        <v>0</v>
      </c>
      <c r="O188" s="16">
        <f>SUM(K188:N188)</f>
        <v>101300000</v>
      </c>
      <c r="P188" s="18">
        <f>H188/G188*100</f>
        <v>0</v>
      </c>
      <c r="Q188" s="18">
        <f>O188/G188*100</f>
        <v>59.693576900412495</v>
      </c>
    </row>
    <row r="189" spans="1:19" x14ac:dyDescent="0.25">
      <c r="A189" s="89">
        <v>391192</v>
      </c>
      <c r="B189" s="144" t="s">
        <v>134</v>
      </c>
      <c r="C189" s="137">
        <v>169700000</v>
      </c>
      <c r="D189" s="91">
        <v>0</v>
      </c>
      <c r="E189" s="91">
        <v>0</v>
      </c>
      <c r="F189" s="94">
        <v>0</v>
      </c>
      <c r="G189" s="93">
        <f>C189+D189+E189+F189</f>
        <v>169700000</v>
      </c>
      <c r="H189" s="31">
        <v>0</v>
      </c>
      <c r="I189" s="31">
        <v>0</v>
      </c>
      <c r="J189" s="31">
        <f>O189-G189</f>
        <v>-68400000</v>
      </c>
      <c r="K189" s="137">
        <f>17300000+84000000</f>
        <v>101300000</v>
      </c>
      <c r="L189" s="91">
        <v>0</v>
      </c>
      <c r="M189" s="91">
        <v>0</v>
      </c>
      <c r="N189" s="94">
        <v>0</v>
      </c>
      <c r="O189" s="93">
        <f>K189+L189+M189+N189</f>
        <v>101300000</v>
      </c>
      <c r="P189" s="24">
        <f>H189/G189*100</f>
        <v>0</v>
      </c>
      <c r="Q189" s="24">
        <f>O189/G189*100</f>
        <v>59.693576900412495</v>
      </c>
    </row>
    <row r="190" spans="1:19" s="136" customFormat="1" ht="12" customHeight="1" thickBot="1" x14ac:dyDescent="0.3">
      <c r="A190" s="131"/>
      <c r="B190" s="132"/>
      <c r="C190" s="133"/>
      <c r="D190" s="133"/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  <c r="O190" s="133"/>
      <c r="P190" s="135"/>
      <c r="Q190" s="135"/>
      <c r="R190" s="193"/>
      <c r="S190" s="193"/>
    </row>
    <row r="191" spans="1:19" ht="23.25" customHeight="1" thickBot="1" x14ac:dyDescent="0.3">
      <c r="A191" s="74">
        <v>5</v>
      </c>
      <c r="B191" s="75" t="s">
        <v>131</v>
      </c>
      <c r="C191" s="95">
        <f t="shared" ref="C191:O191" si="109">C193</f>
        <v>200000000</v>
      </c>
      <c r="D191" s="95">
        <f t="shared" si="109"/>
        <v>0</v>
      </c>
      <c r="E191" s="95">
        <f t="shared" si="109"/>
        <v>0</v>
      </c>
      <c r="F191" s="95">
        <f t="shared" si="109"/>
        <v>0</v>
      </c>
      <c r="G191" s="95">
        <f t="shared" si="109"/>
        <v>200000000</v>
      </c>
      <c r="H191" s="95">
        <f t="shared" si="109"/>
        <v>0</v>
      </c>
      <c r="I191" s="95">
        <f t="shared" si="109"/>
        <v>0</v>
      </c>
      <c r="J191" s="95">
        <f t="shared" si="109"/>
        <v>-200000000</v>
      </c>
      <c r="K191" s="95">
        <f t="shared" si="109"/>
        <v>0</v>
      </c>
      <c r="L191" s="95">
        <f t="shared" si="109"/>
        <v>0</v>
      </c>
      <c r="M191" s="95">
        <f t="shared" si="109"/>
        <v>0</v>
      </c>
      <c r="N191" s="95">
        <f t="shared" si="109"/>
        <v>0</v>
      </c>
      <c r="O191" s="95">
        <f t="shared" si="109"/>
        <v>0</v>
      </c>
      <c r="P191" s="110" t="s">
        <v>139</v>
      </c>
      <c r="Q191" s="77" t="s">
        <v>139</v>
      </c>
    </row>
    <row r="192" spans="1:19" ht="15" customHeight="1" x14ac:dyDescent="0.25">
      <c r="A192" s="126"/>
      <c r="B192" s="127"/>
      <c r="C192" s="128"/>
      <c r="D192" s="128"/>
      <c r="E192" s="128"/>
      <c r="F192" s="128"/>
      <c r="G192" s="128"/>
      <c r="H192" s="128"/>
      <c r="I192" s="128"/>
      <c r="J192" s="128"/>
      <c r="K192" s="128"/>
      <c r="L192" s="128"/>
      <c r="M192" s="128"/>
      <c r="N192" s="128"/>
      <c r="O192" s="128"/>
      <c r="P192" s="129"/>
      <c r="Q192" s="130"/>
    </row>
    <row r="193" spans="1:20" ht="22.5" customHeight="1" x14ac:dyDescent="0.25">
      <c r="A193" s="5">
        <v>591</v>
      </c>
      <c r="B193" s="6" t="s">
        <v>132</v>
      </c>
      <c r="C193" s="10">
        <f t="shared" ref="C193:N194" si="110">C194</f>
        <v>200000000</v>
      </c>
      <c r="D193" s="7">
        <f t="shared" si="110"/>
        <v>0</v>
      </c>
      <c r="E193" s="7">
        <f t="shared" si="110"/>
        <v>0</v>
      </c>
      <c r="F193" s="32">
        <f t="shared" si="110"/>
        <v>0</v>
      </c>
      <c r="G193" s="7">
        <f>SUM(C193:F193)</f>
        <v>200000000</v>
      </c>
      <c r="H193" s="7">
        <f t="shared" ref="H193:J194" si="111">H194</f>
        <v>0</v>
      </c>
      <c r="I193" s="7">
        <f t="shared" si="111"/>
        <v>0</v>
      </c>
      <c r="J193" s="7">
        <f t="shared" si="111"/>
        <v>-200000000</v>
      </c>
      <c r="K193" s="10">
        <f t="shared" si="110"/>
        <v>0</v>
      </c>
      <c r="L193" s="7">
        <f t="shared" si="110"/>
        <v>0</v>
      </c>
      <c r="M193" s="7">
        <f t="shared" si="110"/>
        <v>0</v>
      </c>
      <c r="N193" s="32">
        <f t="shared" si="110"/>
        <v>0</v>
      </c>
      <c r="O193" s="7">
        <f>SUM(K193:N193)</f>
        <v>0</v>
      </c>
      <c r="P193" s="11" t="s">
        <v>139</v>
      </c>
      <c r="Q193" s="11" t="s">
        <v>139</v>
      </c>
      <c r="T193" s="153"/>
    </row>
    <row r="194" spans="1:20" ht="15" customHeight="1" x14ac:dyDescent="0.25">
      <c r="A194" s="12">
        <v>5911</v>
      </c>
      <c r="B194" s="13" t="s">
        <v>132</v>
      </c>
      <c r="C194" s="14">
        <f>SUM(C195)</f>
        <v>200000000</v>
      </c>
      <c r="D194" s="14">
        <f t="shared" si="110"/>
        <v>0</v>
      </c>
      <c r="E194" s="14">
        <f t="shared" si="110"/>
        <v>0</v>
      </c>
      <c r="F194" s="15">
        <f t="shared" si="110"/>
        <v>0</v>
      </c>
      <c r="G194" s="16">
        <f>SUM(C194:F194)</f>
        <v>200000000</v>
      </c>
      <c r="H194" s="16">
        <f t="shared" si="111"/>
        <v>0</v>
      </c>
      <c r="I194" s="16">
        <f t="shared" si="111"/>
        <v>0</v>
      </c>
      <c r="J194" s="17">
        <f t="shared" si="111"/>
        <v>-200000000</v>
      </c>
      <c r="K194" s="14">
        <f>SUM(K195)</f>
        <v>0</v>
      </c>
      <c r="L194" s="14">
        <f t="shared" si="110"/>
        <v>0</v>
      </c>
      <c r="M194" s="14">
        <f t="shared" si="110"/>
        <v>0</v>
      </c>
      <c r="N194" s="15">
        <f t="shared" si="110"/>
        <v>0</v>
      </c>
      <c r="O194" s="16">
        <f>SUM(K194:N194)</f>
        <v>0</v>
      </c>
      <c r="P194" s="18" t="s">
        <v>139</v>
      </c>
      <c r="Q194" s="18" t="s">
        <v>139</v>
      </c>
    </row>
    <row r="195" spans="1:20" ht="15" customHeight="1" x14ac:dyDescent="0.25">
      <c r="A195" s="89">
        <v>591111</v>
      </c>
      <c r="B195" s="90" t="s">
        <v>132</v>
      </c>
      <c r="C195" s="91">
        <v>200000000</v>
      </c>
      <c r="D195" s="91">
        <v>0</v>
      </c>
      <c r="E195" s="91">
        <v>0</v>
      </c>
      <c r="F195" s="94">
        <v>0</v>
      </c>
      <c r="G195" s="93">
        <f>SUM(C195:F195)</f>
        <v>200000000</v>
      </c>
      <c r="H195" s="31">
        <v>0</v>
      </c>
      <c r="I195" s="31">
        <v>0</v>
      </c>
      <c r="J195" s="31">
        <f>O195-G195</f>
        <v>-200000000</v>
      </c>
      <c r="K195" s="91">
        <v>0</v>
      </c>
      <c r="L195" s="91">
        <v>0</v>
      </c>
      <c r="M195" s="91">
        <v>0</v>
      </c>
      <c r="N195" s="94">
        <v>0</v>
      </c>
      <c r="O195" s="93">
        <f>SUM(K195:N195)</f>
        <v>0</v>
      </c>
      <c r="P195" s="24" t="s">
        <v>139</v>
      </c>
      <c r="Q195" s="24" t="s">
        <v>139</v>
      </c>
    </row>
    <row r="196" spans="1:20" s="136" customFormat="1" ht="15" customHeight="1" thickBot="1" x14ac:dyDescent="0.3">
      <c r="A196" s="131"/>
      <c r="B196" s="132"/>
      <c r="C196" s="133"/>
      <c r="D196" s="133"/>
      <c r="E196" s="133"/>
      <c r="F196" s="133"/>
      <c r="G196" s="134"/>
      <c r="H196" s="133"/>
      <c r="I196" s="133"/>
      <c r="J196" s="133"/>
      <c r="K196" s="133"/>
      <c r="L196" s="133"/>
      <c r="M196" s="133"/>
      <c r="N196" s="133"/>
      <c r="O196" s="134"/>
      <c r="P196" s="135"/>
      <c r="Q196" s="135"/>
      <c r="R196" s="193"/>
      <c r="S196" s="193"/>
    </row>
    <row r="197" spans="1:20" ht="39" customHeight="1" thickBot="1" x14ac:dyDescent="0.3">
      <c r="A197" s="201" t="s">
        <v>154</v>
      </c>
      <c r="B197" s="202"/>
      <c r="C197" s="78">
        <f>C152+C183+C185+C191</f>
        <v>6891355079</v>
      </c>
      <c r="D197" s="78">
        <f>D152+D183+D185+D191</f>
        <v>335000</v>
      </c>
      <c r="E197" s="78">
        <f>E152+E183+E185+E191</f>
        <v>45873276</v>
      </c>
      <c r="F197" s="78">
        <f>F152+F183+F185+F191</f>
        <v>0</v>
      </c>
      <c r="G197" s="4">
        <f>G152+G183+G185+G191</f>
        <v>6937563355</v>
      </c>
      <c r="H197" s="78">
        <f t="shared" ref="H197:I197" si="112">H152+H183+H185+H191</f>
        <v>2795457284</v>
      </c>
      <c r="I197" s="78">
        <f t="shared" si="112"/>
        <v>4242857670</v>
      </c>
      <c r="J197" s="78">
        <f>O197-G197</f>
        <v>537236854.33333302</v>
      </c>
      <c r="K197" s="78">
        <f>K152+K183+K185+K191</f>
        <v>7422121747.333333</v>
      </c>
      <c r="L197" s="78">
        <f>L152+L183+L185+L191</f>
        <v>542000</v>
      </c>
      <c r="M197" s="78">
        <f>M152+M183+M185+M191</f>
        <v>52136462</v>
      </c>
      <c r="N197" s="78">
        <f>N152+N183+N185+N191</f>
        <v>0</v>
      </c>
      <c r="O197" s="4">
        <f>O152+O183+O185+O191</f>
        <v>7474800209.333333</v>
      </c>
      <c r="P197" s="110">
        <f>H197/G197*100</f>
        <v>40.294511789723323</v>
      </c>
      <c r="Q197" s="77">
        <f>O197/G197*100</f>
        <v>107.7438839379555</v>
      </c>
    </row>
    <row r="199" spans="1:20" x14ac:dyDescent="0.25">
      <c r="J199" s="153"/>
    </row>
    <row r="200" spans="1:20" x14ac:dyDescent="0.25">
      <c r="J200" s="153"/>
    </row>
    <row r="201" spans="1:20" x14ac:dyDescent="0.25">
      <c r="C201" s="153"/>
      <c r="H201" s="153"/>
      <c r="I201" s="153"/>
      <c r="K201" s="153"/>
    </row>
    <row r="203" spans="1:20" x14ac:dyDescent="0.25">
      <c r="B203" s="189"/>
    </row>
    <row r="204" spans="1:20" x14ac:dyDescent="0.25">
      <c r="B204" s="189"/>
    </row>
    <row r="205" spans="1:20" x14ac:dyDescent="0.25">
      <c r="B205" s="189"/>
    </row>
    <row r="206" spans="1:20" x14ac:dyDescent="0.25">
      <c r="B206" s="189"/>
    </row>
    <row r="207" spans="1:20" x14ac:dyDescent="0.25">
      <c r="B207" s="189"/>
    </row>
    <row r="208" spans="1:20" x14ac:dyDescent="0.25">
      <c r="B208" s="189"/>
    </row>
    <row r="209" spans="2:2" x14ac:dyDescent="0.25">
      <c r="B209" s="189"/>
    </row>
    <row r="210" spans="2:2" x14ac:dyDescent="0.25">
      <c r="B210" s="189"/>
    </row>
    <row r="211" spans="2:2" x14ac:dyDescent="0.25">
      <c r="B211" s="189"/>
    </row>
  </sheetData>
  <sheetProtection algorithmName="SHA-512" hashValue="SlJhIp5KhQMfS7p2fM9awvDqqv2fd4+uqAFFaAwhjkWSUMjbjTR65gTWGhya5gnezEzahMEqxl7ZG+HY6QGuHw==" saltValue="8m4NlF5NDU2ic3sgJ4ss6g==" spinCount="100000" sheet="1" objects="1" scenarios="1"/>
  <mergeCells count="14">
    <mergeCell ref="Q3:Q4"/>
    <mergeCell ref="A6:J6"/>
    <mergeCell ref="A8:J8"/>
    <mergeCell ref="A197:B197"/>
    <mergeCell ref="A1:Q1"/>
    <mergeCell ref="A2:Q2"/>
    <mergeCell ref="A3:A4"/>
    <mergeCell ref="B3:B4"/>
    <mergeCell ref="C3:G4"/>
    <mergeCell ref="H3:H4"/>
    <mergeCell ref="I3:I4"/>
    <mergeCell ref="J3:J4"/>
    <mergeCell ref="K3:O3"/>
    <mergeCell ref="P3:P4"/>
  </mergeCells>
  <pageMargins left="0.25" right="0.25" top="0.75" bottom="0.75" header="0.3" footer="0.3"/>
  <pageSetup paperSize="9" scale="9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2024-02-22T09:24:45Z</dcterms:modified>
</cp:coreProperties>
</file>